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tabRatio="685"/>
  </bookViews>
  <sheets>
    <sheet name="DAMAS ELITE" sheetId="1" r:id="rId1"/>
    <sheet name="VARONES ELITE" sheetId="2" r:id="rId2"/>
    <sheet name="JUVENILES" sheetId="3" r:id="rId3"/>
    <sheet name="Individual" sheetId="6" r:id="rId4"/>
    <sheet name="Duplas" sheetId="7" r:id="rId5"/>
    <sheet name="Cuartas" sheetId="8" r:id="rId6"/>
    <sheet name="Equipos" sheetId="9" r:id="rId7"/>
    <sheet name="JUGADORES" sheetId="10" r:id="rId8"/>
    <sheet name="Adultos" sheetId="12" r:id="rId9"/>
    <sheet name="Juv" sheetId="13" r:id="rId10"/>
  </sheets>
  <definedNames>
    <definedName name="_xlnm.Print_Area" localSheetId="4">Duplas!$A$1:$P$11</definedName>
    <definedName name="_xlnm.Print_Area" localSheetId="3">Individual!$A$1:$N$30</definedName>
  </definedNames>
  <calcPr calcId="125725"/>
</workbook>
</file>

<file path=xl/calcChain.xml><?xml version="1.0" encoding="utf-8"?>
<calcChain xmlns="http://schemas.openxmlformats.org/spreadsheetml/2006/main">
  <c r="U6" i="12"/>
  <c r="S5"/>
  <c r="S19"/>
  <c r="T19"/>
  <c r="U19"/>
  <c r="V19"/>
  <c r="S5" i="1"/>
  <c r="T5"/>
  <c r="U5"/>
  <c r="V5"/>
  <c r="S18"/>
  <c r="T18"/>
  <c r="U18"/>
  <c r="V18"/>
  <c r="S7"/>
  <c r="T7"/>
  <c r="U7"/>
  <c r="V7"/>
  <c r="S6"/>
  <c r="T6"/>
  <c r="U6"/>
  <c r="V6"/>
  <c r="S8"/>
  <c r="T8"/>
  <c r="U8"/>
  <c r="V8"/>
  <c r="S9"/>
  <c r="T9"/>
  <c r="U9"/>
  <c r="V9"/>
  <c r="S11"/>
  <c r="T11"/>
  <c r="U11"/>
  <c r="V11"/>
  <c r="S12"/>
  <c r="T12"/>
  <c r="U12"/>
  <c r="V12"/>
  <c r="S10"/>
  <c r="T10"/>
  <c r="U10"/>
  <c r="V10"/>
  <c r="S13"/>
  <c r="T13"/>
  <c r="U13"/>
  <c r="V13"/>
  <c r="S14"/>
  <c r="T14"/>
  <c r="U14"/>
  <c r="V14"/>
  <c r="S17"/>
  <c r="T17"/>
  <c r="U17"/>
  <c r="V17"/>
  <c r="S15"/>
  <c r="T15"/>
  <c r="U15"/>
  <c r="V15"/>
  <c r="S16"/>
  <c r="T16"/>
  <c r="U16"/>
  <c r="V16"/>
  <c r="S19"/>
  <c r="T19"/>
  <c r="U19"/>
  <c r="V19"/>
  <c r="V4"/>
  <c r="U4"/>
  <c r="T4"/>
  <c r="S4"/>
  <c r="F47" i="7"/>
  <c r="F43"/>
  <c r="F44"/>
  <c r="F45"/>
  <c r="F46"/>
  <c r="F42"/>
  <c r="S18" i="2"/>
  <c r="T18"/>
  <c r="U18"/>
  <c r="V18"/>
  <c r="V10" i="13" l="1"/>
  <c r="U10"/>
  <c r="T10"/>
  <c r="S10"/>
  <c r="R10"/>
  <c r="Q10"/>
  <c r="P10"/>
  <c r="O10"/>
  <c r="N10"/>
  <c r="M10"/>
  <c r="L10"/>
  <c r="K10"/>
  <c r="J10"/>
  <c r="I10"/>
  <c r="H10"/>
  <c r="G10"/>
  <c r="V19"/>
  <c r="U19"/>
  <c r="T19"/>
  <c r="S19"/>
  <c r="R19"/>
  <c r="Q19"/>
  <c r="P19"/>
  <c r="O19"/>
  <c r="N19"/>
  <c r="M19"/>
  <c r="L19"/>
  <c r="K19"/>
  <c r="J19"/>
  <c r="I19"/>
  <c r="H19"/>
  <c r="G19"/>
  <c r="V24"/>
  <c r="U24"/>
  <c r="T24"/>
  <c r="S24"/>
  <c r="R24"/>
  <c r="Q24"/>
  <c r="P24"/>
  <c r="O24"/>
  <c r="N24"/>
  <c r="M24"/>
  <c r="L24"/>
  <c r="K24"/>
  <c r="J24"/>
  <c r="I24"/>
  <c r="H24"/>
  <c r="G24"/>
  <c r="V23"/>
  <c r="U23"/>
  <c r="T23"/>
  <c r="S23"/>
  <c r="R23"/>
  <c r="Q23"/>
  <c r="P23"/>
  <c r="O23"/>
  <c r="N23"/>
  <c r="M23"/>
  <c r="L23"/>
  <c r="K23"/>
  <c r="J23"/>
  <c r="I23"/>
  <c r="H23"/>
  <c r="G23"/>
  <c r="V9"/>
  <c r="U9"/>
  <c r="T9"/>
  <c r="S9"/>
  <c r="R9"/>
  <c r="Q9"/>
  <c r="P9"/>
  <c r="O9"/>
  <c r="N9"/>
  <c r="M9"/>
  <c r="L9"/>
  <c r="K9"/>
  <c r="J9"/>
  <c r="I9"/>
  <c r="H9"/>
  <c r="G9"/>
  <c r="V18"/>
  <c r="U18"/>
  <c r="T18"/>
  <c r="S18"/>
  <c r="R18"/>
  <c r="Q18"/>
  <c r="P18"/>
  <c r="O18"/>
  <c r="N18"/>
  <c r="M18"/>
  <c r="L18"/>
  <c r="K18"/>
  <c r="J18"/>
  <c r="I18"/>
  <c r="H18"/>
  <c r="G18"/>
  <c r="V8"/>
  <c r="U8"/>
  <c r="T8"/>
  <c r="S8"/>
  <c r="R8"/>
  <c r="Q8"/>
  <c r="P8"/>
  <c r="O8"/>
  <c r="N8"/>
  <c r="M8"/>
  <c r="L8"/>
  <c r="K8"/>
  <c r="J8"/>
  <c r="I8"/>
  <c r="H8"/>
  <c r="G8"/>
  <c r="V20"/>
  <c r="U20"/>
  <c r="T20"/>
  <c r="S20"/>
  <c r="R20"/>
  <c r="Q20"/>
  <c r="P20"/>
  <c r="O20"/>
  <c r="N20"/>
  <c r="M20"/>
  <c r="L20"/>
  <c r="K20"/>
  <c r="J20"/>
  <c r="I20"/>
  <c r="H20"/>
  <c r="G20"/>
  <c r="V14"/>
  <c r="U14"/>
  <c r="T14"/>
  <c r="S14"/>
  <c r="R14"/>
  <c r="Q14"/>
  <c r="P14"/>
  <c r="O14"/>
  <c r="N14"/>
  <c r="M14"/>
  <c r="L14"/>
  <c r="K14"/>
  <c r="J14"/>
  <c r="I14"/>
  <c r="H14"/>
  <c r="G14"/>
  <c r="V7"/>
  <c r="U7"/>
  <c r="T7"/>
  <c r="S7"/>
  <c r="R7"/>
  <c r="Q7"/>
  <c r="P7"/>
  <c r="O7"/>
  <c r="N7"/>
  <c r="M7"/>
  <c r="L7"/>
  <c r="K7"/>
  <c r="J7"/>
  <c r="I7"/>
  <c r="H7"/>
  <c r="G7"/>
  <c r="V22"/>
  <c r="U22"/>
  <c r="T22"/>
  <c r="S22"/>
  <c r="R22"/>
  <c r="Q22"/>
  <c r="P22"/>
  <c r="O22"/>
  <c r="N22"/>
  <c r="M22"/>
  <c r="L22"/>
  <c r="K22"/>
  <c r="J22"/>
  <c r="I22"/>
  <c r="H22"/>
  <c r="G22"/>
  <c r="V21"/>
  <c r="U21"/>
  <c r="T21"/>
  <c r="S21"/>
  <c r="R21"/>
  <c r="Q21"/>
  <c r="P21"/>
  <c r="O21"/>
  <c r="N21"/>
  <c r="M21"/>
  <c r="L21"/>
  <c r="K21"/>
  <c r="J21"/>
  <c r="I21"/>
  <c r="H21"/>
  <c r="G21"/>
  <c r="V13"/>
  <c r="U13"/>
  <c r="T13"/>
  <c r="S13"/>
  <c r="R13"/>
  <c r="Q13"/>
  <c r="P13"/>
  <c r="O13"/>
  <c r="N13"/>
  <c r="M13"/>
  <c r="L13"/>
  <c r="K13"/>
  <c r="J13"/>
  <c r="I13"/>
  <c r="H13"/>
  <c r="G13"/>
  <c r="V17"/>
  <c r="U17"/>
  <c r="T17"/>
  <c r="S17"/>
  <c r="R17"/>
  <c r="Q17"/>
  <c r="P17"/>
  <c r="O17"/>
  <c r="N17"/>
  <c r="M17"/>
  <c r="L17"/>
  <c r="K17"/>
  <c r="J17"/>
  <c r="I17"/>
  <c r="H17"/>
  <c r="G17"/>
  <c r="V12"/>
  <c r="U12"/>
  <c r="T12"/>
  <c r="S12"/>
  <c r="R12"/>
  <c r="Q12"/>
  <c r="P12"/>
  <c r="O12"/>
  <c r="N12"/>
  <c r="M12"/>
  <c r="L12"/>
  <c r="K12"/>
  <c r="J12"/>
  <c r="I12"/>
  <c r="H12"/>
  <c r="G12"/>
  <c r="V6"/>
  <c r="U6"/>
  <c r="T6"/>
  <c r="S6"/>
  <c r="R6"/>
  <c r="Q6"/>
  <c r="P6"/>
  <c r="O6"/>
  <c r="N6"/>
  <c r="M6"/>
  <c r="L6"/>
  <c r="K6"/>
  <c r="J6"/>
  <c r="I6"/>
  <c r="H6"/>
  <c r="G6"/>
  <c r="V16"/>
  <c r="U16"/>
  <c r="T16"/>
  <c r="S16"/>
  <c r="R16"/>
  <c r="Q16"/>
  <c r="P16"/>
  <c r="O16"/>
  <c r="N16"/>
  <c r="M16"/>
  <c r="L16"/>
  <c r="K16"/>
  <c r="J16"/>
  <c r="I16"/>
  <c r="H16"/>
  <c r="G16"/>
  <c r="V15"/>
  <c r="U15"/>
  <c r="T15"/>
  <c r="S15"/>
  <c r="R15"/>
  <c r="Q15"/>
  <c r="P15"/>
  <c r="O15"/>
  <c r="N15"/>
  <c r="M15"/>
  <c r="L15"/>
  <c r="K15"/>
  <c r="J15"/>
  <c r="I15"/>
  <c r="H15"/>
  <c r="G15"/>
  <c r="V5"/>
  <c r="U5"/>
  <c r="T5"/>
  <c r="S5"/>
  <c r="R5"/>
  <c r="Q5"/>
  <c r="P5"/>
  <c r="O5"/>
  <c r="N5"/>
  <c r="M5"/>
  <c r="L5"/>
  <c r="K5"/>
  <c r="J5"/>
  <c r="I5"/>
  <c r="H5"/>
  <c r="G5"/>
  <c r="V11"/>
  <c r="U11"/>
  <c r="T11"/>
  <c r="S11"/>
  <c r="R11"/>
  <c r="Q11"/>
  <c r="P11"/>
  <c r="O11"/>
  <c r="N11"/>
  <c r="M11"/>
  <c r="L11"/>
  <c r="K11"/>
  <c r="J11"/>
  <c r="I11"/>
  <c r="H11"/>
  <c r="G11"/>
  <c r="V35" i="12"/>
  <c r="U35"/>
  <c r="T35"/>
  <c r="S35"/>
  <c r="R35"/>
  <c r="Q35"/>
  <c r="P35"/>
  <c r="O35"/>
  <c r="N35"/>
  <c r="M35"/>
  <c r="L35"/>
  <c r="K35"/>
  <c r="J35"/>
  <c r="I35"/>
  <c r="H35"/>
  <c r="G35"/>
  <c r="R19"/>
  <c r="Q19"/>
  <c r="P19"/>
  <c r="O19"/>
  <c r="N19"/>
  <c r="M19"/>
  <c r="L19"/>
  <c r="K19"/>
  <c r="J19"/>
  <c r="I19"/>
  <c r="H19"/>
  <c r="G19"/>
  <c r="V18"/>
  <c r="U18"/>
  <c r="T18"/>
  <c r="S18"/>
  <c r="R18"/>
  <c r="Q18"/>
  <c r="P18"/>
  <c r="O18"/>
  <c r="N18"/>
  <c r="M18"/>
  <c r="L18"/>
  <c r="K18"/>
  <c r="J18"/>
  <c r="I18"/>
  <c r="H18"/>
  <c r="G18"/>
  <c r="V11"/>
  <c r="U11"/>
  <c r="T11"/>
  <c r="S11"/>
  <c r="R11"/>
  <c r="Q11"/>
  <c r="P11"/>
  <c r="O11"/>
  <c r="N11"/>
  <c r="M11"/>
  <c r="L11"/>
  <c r="K11"/>
  <c r="J11"/>
  <c r="I11"/>
  <c r="H11"/>
  <c r="G11"/>
  <c r="V17"/>
  <c r="U17"/>
  <c r="T17"/>
  <c r="S17"/>
  <c r="R17"/>
  <c r="Q17"/>
  <c r="P17"/>
  <c r="O17"/>
  <c r="N17"/>
  <c r="M17"/>
  <c r="L17"/>
  <c r="K17"/>
  <c r="J17"/>
  <c r="I17"/>
  <c r="H17"/>
  <c r="G17"/>
  <c r="V27"/>
  <c r="U27"/>
  <c r="T27"/>
  <c r="S27"/>
  <c r="R27"/>
  <c r="Q27"/>
  <c r="P27"/>
  <c r="O27"/>
  <c r="N27"/>
  <c r="M27"/>
  <c r="L27"/>
  <c r="K27"/>
  <c r="J27"/>
  <c r="I27"/>
  <c r="H27"/>
  <c r="G27"/>
  <c r="V34"/>
  <c r="U34"/>
  <c r="T34"/>
  <c r="S34"/>
  <c r="R34"/>
  <c r="Q34"/>
  <c r="P34"/>
  <c r="O34"/>
  <c r="N34"/>
  <c r="M34"/>
  <c r="L34"/>
  <c r="K34"/>
  <c r="J34"/>
  <c r="I34"/>
  <c r="H34"/>
  <c r="G34"/>
  <c r="V33"/>
  <c r="U33"/>
  <c r="T33"/>
  <c r="S33"/>
  <c r="R33"/>
  <c r="Q33"/>
  <c r="P33"/>
  <c r="O33"/>
  <c r="N33"/>
  <c r="M33"/>
  <c r="L33"/>
  <c r="K33"/>
  <c r="J33"/>
  <c r="I33"/>
  <c r="H33"/>
  <c r="G33"/>
  <c r="V10"/>
  <c r="U10"/>
  <c r="T10"/>
  <c r="S10"/>
  <c r="R10"/>
  <c r="Q10"/>
  <c r="P10"/>
  <c r="O10"/>
  <c r="N10"/>
  <c r="M10"/>
  <c r="L10"/>
  <c r="K10"/>
  <c r="J10"/>
  <c r="I10"/>
  <c r="H10"/>
  <c r="G10"/>
  <c r="V9"/>
  <c r="U9"/>
  <c r="T9"/>
  <c r="S9"/>
  <c r="R9"/>
  <c r="Q9"/>
  <c r="P9"/>
  <c r="O9"/>
  <c r="N9"/>
  <c r="M9"/>
  <c r="L9"/>
  <c r="K9"/>
  <c r="J9"/>
  <c r="I9"/>
  <c r="H9"/>
  <c r="G9"/>
  <c r="V26"/>
  <c r="U26"/>
  <c r="T26"/>
  <c r="S26"/>
  <c r="R26"/>
  <c r="Q26"/>
  <c r="P26"/>
  <c r="O26"/>
  <c r="N26"/>
  <c r="M26"/>
  <c r="L26"/>
  <c r="K26"/>
  <c r="J26"/>
  <c r="I26"/>
  <c r="H26"/>
  <c r="G26"/>
  <c r="V32"/>
  <c r="U32"/>
  <c r="T32"/>
  <c r="S32"/>
  <c r="R32"/>
  <c r="Q32"/>
  <c r="P32"/>
  <c r="O32"/>
  <c r="N32"/>
  <c r="M32"/>
  <c r="L32"/>
  <c r="K32"/>
  <c r="J32"/>
  <c r="I32"/>
  <c r="H32"/>
  <c r="G32"/>
  <c r="V25"/>
  <c r="U25"/>
  <c r="T25"/>
  <c r="S25"/>
  <c r="R25"/>
  <c r="Q25"/>
  <c r="P25"/>
  <c r="O25"/>
  <c r="N25"/>
  <c r="M25"/>
  <c r="L25"/>
  <c r="K25"/>
  <c r="J25"/>
  <c r="I25"/>
  <c r="H25"/>
  <c r="G25"/>
  <c r="V24"/>
  <c r="U24"/>
  <c r="T24"/>
  <c r="S24"/>
  <c r="R24"/>
  <c r="Q24"/>
  <c r="P24"/>
  <c r="O24"/>
  <c r="N24"/>
  <c r="M24"/>
  <c r="L24"/>
  <c r="K24"/>
  <c r="J24"/>
  <c r="I24"/>
  <c r="H24"/>
  <c r="G24"/>
  <c r="V16"/>
  <c r="U16"/>
  <c r="T16"/>
  <c r="S16"/>
  <c r="R16"/>
  <c r="Q16"/>
  <c r="P16"/>
  <c r="O16"/>
  <c r="N16"/>
  <c r="M16"/>
  <c r="L16"/>
  <c r="K16"/>
  <c r="J16"/>
  <c r="I16"/>
  <c r="H16"/>
  <c r="G16"/>
  <c r="V8"/>
  <c r="U8"/>
  <c r="T8"/>
  <c r="S8"/>
  <c r="R8"/>
  <c r="Q8"/>
  <c r="P8"/>
  <c r="O8"/>
  <c r="N8"/>
  <c r="M8"/>
  <c r="L8"/>
  <c r="K8"/>
  <c r="J8"/>
  <c r="I8"/>
  <c r="H8"/>
  <c r="G8"/>
  <c r="V31"/>
  <c r="U31"/>
  <c r="T31"/>
  <c r="S31"/>
  <c r="R31"/>
  <c r="Q31"/>
  <c r="P31"/>
  <c r="O31"/>
  <c r="N31"/>
  <c r="M31"/>
  <c r="L31"/>
  <c r="K31"/>
  <c r="J31"/>
  <c r="I31"/>
  <c r="H31"/>
  <c r="G31"/>
  <c r="V30"/>
  <c r="U30"/>
  <c r="T30"/>
  <c r="S30"/>
  <c r="R30"/>
  <c r="Q30"/>
  <c r="P30"/>
  <c r="O30"/>
  <c r="N30"/>
  <c r="M30"/>
  <c r="L30"/>
  <c r="K30"/>
  <c r="J30"/>
  <c r="I30"/>
  <c r="H30"/>
  <c r="G30"/>
  <c r="V23"/>
  <c r="U23"/>
  <c r="T23"/>
  <c r="S23"/>
  <c r="R23"/>
  <c r="Q23"/>
  <c r="P23"/>
  <c r="O23"/>
  <c r="N23"/>
  <c r="M23"/>
  <c r="L23"/>
  <c r="K23"/>
  <c r="J23"/>
  <c r="I23"/>
  <c r="H23"/>
  <c r="G23"/>
  <c r="V15"/>
  <c r="U15"/>
  <c r="T15"/>
  <c r="S15"/>
  <c r="R15"/>
  <c r="Q15"/>
  <c r="P15"/>
  <c r="O15"/>
  <c r="N15"/>
  <c r="M15"/>
  <c r="L15"/>
  <c r="K15"/>
  <c r="J15"/>
  <c r="I15"/>
  <c r="H15"/>
  <c r="G15"/>
  <c r="V7"/>
  <c r="U7"/>
  <c r="T7"/>
  <c r="S7"/>
  <c r="R7"/>
  <c r="Q7"/>
  <c r="P7"/>
  <c r="O7"/>
  <c r="N7"/>
  <c r="M7"/>
  <c r="L7"/>
  <c r="K7"/>
  <c r="J7"/>
  <c r="I7"/>
  <c r="H7"/>
  <c r="G7"/>
  <c r="V14"/>
  <c r="U14"/>
  <c r="T14"/>
  <c r="S14"/>
  <c r="R14"/>
  <c r="Q14"/>
  <c r="P14"/>
  <c r="O14"/>
  <c r="N14"/>
  <c r="M14"/>
  <c r="L14"/>
  <c r="K14"/>
  <c r="J14"/>
  <c r="I14"/>
  <c r="H14"/>
  <c r="G14"/>
  <c r="V29"/>
  <c r="U29"/>
  <c r="T29"/>
  <c r="S29"/>
  <c r="R29"/>
  <c r="Q29"/>
  <c r="P29"/>
  <c r="O29"/>
  <c r="N29"/>
  <c r="M29"/>
  <c r="L29"/>
  <c r="K29"/>
  <c r="J29"/>
  <c r="I29"/>
  <c r="H29"/>
  <c r="G29"/>
  <c r="V6"/>
  <c r="T6"/>
  <c r="S6"/>
  <c r="R6"/>
  <c r="Q6"/>
  <c r="P6"/>
  <c r="O6"/>
  <c r="N6"/>
  <c r="M6"/>
  <c r="L6"/>
  <c r="K6"/>
  <c r="J6"/>
  <c r="I6"/>
  <c r="H6"/>
  <c r="G6"/>
  <c r="V22"/>
  <c r="U22"/>
  <c r="T22"/>
  <c r="S22"/>
  <c r="R22"/>
  <c r="Q22"/>
  <c r="P22"/>
  <c r="O22"/>
  <c r="N22"/>
  <c r="M22"/>
  <c r="L22"/>
  <c r="K22"/>
  <c r="J22"/>
  <c r="I22"/>
  <c r="H22"/>
  <c r="G22"/>
  <c r="V5"/>
  <c r="U5"/>
  <c r="T5"/>
  <c r="R5"/>
  <c r="Q5"/>
  <c r="P5"/>
  <c r="O5"/>
  <c r="N5"/>
  <c r="M5"/>
  <c r="L5"/>
  <c r="K5"/>
  <c r="J5"/>
  <c r="I5"/>
  <c r="H5"/>
  <c r="G5"/>
  <c r="V13"/>
  <c r="U13"/>
  <c r="T13"/>
  <c r="S13"/>
  <c r="R13"/>
  <c r="Q13"/>
  <c r="P13"/>
  <c r="O13"/>
  <c r="N13"/>
  <c r="M13"/>
  <c r="L13"/>
  <c r="K13"/>
  <c r="J13"/>
  <c r="I13"/>
  <c r="H13"/>
  <c r="G13"/>
  <c r="V28"/>
  <c r="U28"/>
  <c r="T28"/>
  <c r="S28"/>
  <c r="R28"/>
  <c r="Q28"/>
  <c r="P28"/>
  <c r="O28"/>
  <c r="N28"/>
  <c r="M28"/>
  <c r="L28"/>
  <c r="K28"/>
  <c r="J28"/>
  <c r="I28"/>
  <c r="H28"/>
  <c r="G28"/>
  <c r="R4"/>
  <c r="Q4"/>
  <c r="P4"/>
  <c r="O4"/>
  <c r="N4"/>
  <c r="M4"/>
  <c r="L4"/>
  <c r="K4"/>
  <c r="J4"/>
  <c r="I4"/>
  <c r="H4"/>
  <c r="G4"/>
  <c r="V12"/>
  <c r="U12"/>
  <c r="T12"/>
  <c r="S12"/>
  <c r="R12"/>
  <c r="Q12"/>
  <c r="P12"/>
  <c r="O12"/>
  <c r="N12"/>
  <c r="M12"/>
  <c r="L12"/>
  <c r="K12"/>
  <c r="J12"/>
  <c r="I12"/>
  <c r="H12"/>
  <c r="G12"/>
  <c r="V21"/>
  <c r="U21"/>
  <c r="T21"/>
  <c r="S21"/>
  <c r="R21"/>
  <c r="Q21"/>
  <c r="P21"/>
  <c r="O21"/>
  <c r="N21"/>
  <c r="M21"/>
  <c r="L21"/>
  <c r="K21"/>
  <c r="J21"/>
  <c r="I21"/>
  <c r="H21"/>
  <c r="G21"/>
  <c r="V20"/>
  <c r="U20"/>
  <c r="T20"/>
  <c r="S20"/>
  <c r="R20"/>
  <c r="Q20"/>
  <c r="P20"/>
  <c r="O20"/>
  <c r="N20"/>
  <c r="M20"/>
  <c r="L20"/>
  <c r="K20"/>
  <c r="J20"/>
  <c r="I20"/>
  <c r="H20"/>
  <c r="G20"/>
  <c r="F10" l="1"/>
  <c r="W19"/>
  <c r="W31"/>
  <c r="W17"/>
  <c r="F11"/>
  <c r="F35"/>
  <c r="F25"/>
  <c r="F8"/>
  <c r="F9"/>
  <c r="W23" i="13"/>
  <c r="W24"/>
  <c r="W19"/>
  <c r="F10"/>
  <c r="F17"/>
  <c r="W15"/>
  <c r="F16"/>
  <c r="W6"/>
  <c r="W12"/>
  <c r="F7"/>
  <c r="F11"/>
  <c r="F19"/>
  <c r="W11"/>
  <c r="W5"/>
  <c r="F15"/>
  <c r="F20"/>
  <c r="W18"/>
  <c r="F9"/>
  <c r="F23"/>
  <c r="F21"/>
  <c r="W7"/>
  <c r="F14"/>
  <c r="W20"/>
  <c r="W8"/>
  <c r="F18"/>
  <c r="F6"/>
  <c r="W17"/>
  <c r="F13"/>
  <c r="W21"/>
  <c r="W22"/>
  <c r="F22" i="12"/>
  <c r="W25"/>
  <c r="F32"/>
  <c r="W26"/>
  <c r="W9"/>
  <c r="W16"/>
  <c r="W24"/>
  <c r="F27"/>
  <c r="W18"/>
  <c r="F19"/>
  <c r="F24"/>
  <c r="X24" s="1"/>
  <c r="F26"/>
  <c r="W10"/>
  <c r="F33"/>
  <c r="W34"/>
  <c r="W27"/>
  <c r="F17"/>
  <c r="X17" s="1"/>
  <c r="F5" i="13"/>
  <c r="F12"/>
  <c r="F22"/>
  <c r="F8"/>
  <c r="F24"/>
  <c r="W16"/>
  <c r="W13"/>
  <c r="W14"/>
  <c r="W9"/>
  <c r="W10"/>
  <c r="W12" i="12"/>
  <c r="F20"/>
  <c r="F4"/>
  <c r="F5"/>
  <c r="F14"/>
  <c r="F23"/>
  <c r="F29"/>
  <c r="W7"/>
  <c r="F15"/>
  <c r="W23"/>
  <c r="W30"/>
  <c r="F31"/>
  <c r="W22"/>
  <c r="F6"/>
  <c r="W29"/>
  <c r="W14"/>
  <c r="F7"/>
  <c r="F12"/>
  <c r="W4"/>
  <c r="F28"/>
  <c r="W13"/>
  <c r="W5"/>
  <c r="F30"/>
  <c r="W21"/>
  <c r="F16"/>
  <c r="F34"/>
  <c r="F18"/>
  <c r="W35"/>
  <c r="X35" s="1"/>
  <c r="W8"/>
  <c r="W32"/>
  <c r="W33"/>
  <c r="W11"/>
  <c r="F21"/>
  <c r="F13"/>
  <c r="W20"/>
  <c r="W28"/>
  <c r="W6"/>
  <c r="W15"/>
  <c r="S6" i="3"/>
  <c r="T6"/>
  <c r="U6"/>
  <c r="V6"/>
  <c r="S5"/>
  <c r="T5"/>
  <c r="U5"/>
  <c r="V5"/>
  <c r="S9"/>
  <c r="T9"/>
  <c r="U9"/>
  <c r="V9"/>
  <c r="S10"/>
  <c r="T10"/>
  <c r="U10"/>
  <c r="V10"/>
  <c r="S11"/>
  <c r="T11"/>
  <c r="U11"/>
  <c r="V11"/>
  <c r="S28"/>
  <c r="T28"/>
  <c r="U28"/>
  <c r="V28"/>
  <c r="S26"/>
  <c r="T26"/>
  <c r="U26"/>
  <c r="V26"/>
  <c r="S23"/>
  <c r="T23"/>
  <c r="U23"/>
  <c r="V23"/>
  <c r="S27"/>
  <c r="T27"/>
  <c r="U27"/>
  <c r="V27"/>
  <c r="S25"/>
  <c r="T25"/>
  <c r="U25"/>
  <c r="V25"/>
  <c r="S29"/>
  <c r="T29"/>
  <c r="U29"/>
  <c r="V29"/>
  <c r="V24"/>
  <c r="U24"/>
  <c r="T24"/>
  <c r="S24"/>
  <c r="S16"/>
  <c r="T16"/>
  <c r="U16"/>
  <c r="V16"/>
  <c r="S18"/>
  <c r="T18"/>
  <c r="U18"/>
  <c r="V18"/>
  <c r="S14"/>
  <c r="T14"/>
  <c r="U14"/>
  <c r="V14"/>
  <c r="S17"/>
  <c r="T17"/>
  <c r="U17"/>
  <c r="V17"/>
  <c r="S15"/>
  <c r="T15"/>
  <c r="U15"/>
  <c r="V15"/>
  <c r="S19"/>
  <c r="T19"/>
  <c r="U19"/>
  <c r="V19"/>
  <c r="V20"/>
  <c r="U20"/>
  <c r="T20"/>
  <c r="S20"/>
  <c r="V7"/>
  <c r="U7"/>
  <c r="T7"/>
  <c r="S7"/>
  <c r="F24" i="7"/>
  <c r="F9"/>
  <c r="S7" i="2"/>
  <c r="T7"/>
  <c r="U7"/>
  <c r="V7"/>
  <c r="S15"/>
  <c r="T15"/>
  <c r="U15"/>
  <c r="V15"/>
  <c r="S14"/>
  <c r="T14"/>
  <c r="U14"/>
  <c r="V14"/>
  <c r="S13"/>
  <c r="T13"/>
  <c r="U13"/>
  <c r="V13"/>
  <c r="S4"/>
  <c r="T4"/>
  <c r="U4"/>
  <c r="V4"/>
  <c r="S5"/>
  <c r="T5"/>
  <c r="U5"/>
  <c r="V5"/>
  <c r="S11"/>
  <c r="T11"/>
  <c r="U11"/>
  <c r="V11"/>
  <c r="S19"/>
  <c r="T19"/>
  <c r="U19"/>
  <c r="V19"/>
  <c r="S12"/>
  <c r="T12"/>
  <c r="U12"/>
  <c r="V12"/>
  <c r="S8"/>
  <c r="T8"/>
  <c r="U8"/>
  <c r="V8"/>
  <c r="S17"/>
  <c r="T17"/>
  <c r="U17"/>
  <c r="V17"/>
  <c r="S16"/>
  <c r="T16"/>
  <c r="U16"/>
  <c r="V16"/>
  <c r="S6"/>
  <c r="T6"/>
  <c r="U6"/>
  <c r="V6"/>
  <c r="S9"/>
  <c r="T9"/>
  <c r="U9"/>
  <c r="V9"/>
  <c r="V10"/>
  <c r="U10"/>
  <c r="T10"/>
  <c r="S10"/>
  <c r="Q45" i="7"/>
  <c r="Q42"/>
  <c r="Q43"/>
  <c r="Q46"/>
  <c r="Q47"/>
  <c r="Q44"/>
  <c r="M54"/>
  <c r="F54"/>
  <c r="F4"/>
  <c r="F5"/>
  <c r="F10"/>
  <c r="F11"/>
  <c r="F6"/>
  <c r="F7"/>
  <c r="F14"/>
  <c r="F15"/>
  <c r="F8"/>
  <c r="F16"/>
  <c r="F17"/>
  <c r="F18"/>
  <c r="F19"/>
  <c r="M19" i="6"/>
  <c r="M6"/>
  <c r="M11" i="1"/>
  <c r="G11"/>
  <c r="X29" i="12" l="1"/>
  <c r="X11"/>
  <c r="X10"/>
  <c r="X31"/>
  <c r="X27"/>
  <c r="X19"/>
  <c r="X26"/>
  <c r="X9" i="13"/>
  <c r="X24"/>
  <c r="X22"/>
  <c r="X12" i="12"/>
  <c r="X20" i="13"/>
  <c r="X19"/>
  <c r="X14" i="12"/>
  <c r="X16"/>
  <c r="X9"/>
  <c r="X18"/>
  <c r="X33"/>
  <c r="X25"/>
  <c r="Y27"/>
  <c r="X34"/>
  <c r="X32"/>
  <c r="Y35"/>
  <c r="Y19"/>
  <c r="X8"/>
  <c r="Y11"/>
  <c r="X5" i="13"/>
  <c r="X6"/>
  <c r="X15"/>
  <c r="X23"/>
  <c r="X13"/>
  <c r="X17"/>
  <c r="Y20"/>
  <c r="X10"/>
  <c r="Y14"/>
  <c r="X7"/>
  <c r="Y9"/>
  <c r="Y24"/>
  <c r="X16"/>
  <c r="X12"/>
  <c r="X21"/>
  <c r="X14"/>
  <c r="X8"/>
  <c r="X18"/>
  <c r="X11"/>
  <c r="X23" i="12"/>
  <c r="X22"/>
  <c r="X21"/>
  <c r="X5"/>
  <c r="X20"/>
  <c r="X4"/>
  <c r="X28"/>
  <c r="X6"/>
  <c r="X30"/>
  <c r="X15"/>
  <c r="X13"/>
  <c r="X7"/>
  <c r="N54" i="7"/>
  <c r="M6" i="2"/>
  <c r="G6"/>
  <c r="M28" i="3"/>
  <c r="N28"/>
  <c r="O28"/>
  <c r="P28"/>
  <c r="Q28"/>
  <c r="R28"/>
  <c r="M26"/>
  <c r="N26"/>
  <c r="O26"/>
  <c r="P26"/>
  <c r="Q26"/>
  <c r="R26"/>
  <c r="M23"/>
  <c r="N23"/>
  <c r="O23"/>
  <c r="P23"/>
  <c r="Q23"/>
  <c r="R23"/>
  <c r="M27"/>
  <c r="N27"/>
  <c r="O27"/>
  <c r="P27"/>
  <c r="Q27"/>
  <c r="R27"/>
  <c r="M25"/>
  <c r="N25"/>
  <c r="O25"/>
  <c r="P25"/>
  <c r="Q25"/>
  <c r="R25"/>
  <c r="M29"/>
  <c r="N29"/>
  <c r="O29"/>
  <c r="P29"/>
  <c r="Q29"/>
  <c r="R29"/>
  <c r="R24"/>
  <c r="Q24"/>
  <c r="P24"/>
  <c r="O24"/>
  <c r="N24"/>
  <c r="M24"/>
  <c r="M16"/>
  <c r="N16"/>
  <c r="O16"/>
  <c r="P16"/>
  <c r="Q16"/>
  <c r="R16"/>
  <c r="M18"/>
  <c r="N18"/>
  <c r="O18"/>
  <c r="P18"/>
  <c r="Q18"/>
  <c r="R18"/>
  <c r="M14"/>
  <c r="N14"/>
  <c r="O14"/>
  <c r="P14"/>
  <c r="Q14"/>
  <c r="R14"/>
  <c r="M17"/>
  <c r="N17"/>
  <c r="O17"/>
  <c r="P17"/>
  <c r="Q17"/>
  <c r="R17"/>
  <c r="M15"/>
  <c r="N15"/>
  <c r="O15"/>
  <c r="P15"/>
  <c r="Q15"/>
  <c r="R15"/>
  <c r="M19"/>
  <c r="N19"/>
  <c r="O19"/>
  <c r="P19"/>
  <c r="Q19"/>
  <c r="R19"/>
  <c r="R20"/>
  <c r="Q20"/>
  <c r="P20"/>
  <c r="O20"/>
  <c r="N20"/>
  <c r="M20"/>
  <c r="M6"/>
  <c r="N6"/>
  <c r="O6"/>
  <c r="P6"/>
  <c r="Q6"/>
  <c r="R6"/>
  <c r="M5"/>
  <c r="N5"/>
  <c r="O5"/>
  <c r="P5"/>
  <c r="Q5"/>
  <c r="R5"/>
  <c r="M9"/>
  <c r="N9"/>
  <c r="O9"/>
  <c r="P9"/>
  <c r="Q9"/>
  <c r="R9"/>
  <c r="M10"/>
  <c r="N10"/>
  <c r="O10"/>
  <c r="P10"/>
  <c r="Q10"/>
  <c r="R10"/>
  <c r="M11"/>
  <c r="N11"/>
  <c r="O11"/>
  <c r="P11"/>
  <c r="Q11"/>
  <c r="R11"/>
  <c r="R7"/>
  <c r="Q7"/>
  <c r="P7"/>
  <c r="O7"/>
  <c r="N7"/>
  <c r="M7"/>
  <c r="K56" i="8"/>
  <c r="F56"/>
  <c r="K46"/>
  <c r="F46"/>
  <c r="K45"/>
  <c r="F45"/>
  <c r="K53"/>
  <c r="F53"/>
  <c r="K52"/>
  <c r="F52"/>
  <c r="K50"/>
  <c r="F50"/>
  <c r="K49"/>
  <c r="F49"/>
  <c r="K55"/>
  <c r="F55"/>
  <c r="K54"/>
  <c r="F54"/>
  <c r="K44"/>
  <c r="F44"/>
  <c r="K43"/>
  <c r="F43"/>
  <c r="K51"/>
  <c r="M51" s="1"/>
  <c r="F51"/>
  <c r="K48"/>
  <c r="F48"/>
  <c r="K47"/>
  <c r="F47"/>
  <c r="K38"/>
  <c r="F38"/>
  <c r="K37"/>
  <c r="F37"/>
  <c r="K36"/>
  <c r="F36"/>
  <c r="K35"/>
  <c r="F35"/>
  <c r="K30"/>
  <c r="F30"/>
  <c r="K29"/>
  <c r="F29"/>
  <c r="K28"/>
  <c r="F28"/>
  <c r="K27"/>
  <c r="F27"/>
  <c r="K34"/>
  <c r="F34"/>
  <c r="K33"/>
  <c r="F33"/>
  <c r="K32"/>
  <c r="F32"/>
  <c r="K31"/>
  <c r="F31"/>
  <c r="K26"/>
  <c r="F26"/>
  <c r="K25"/>
  <c r="F25"/>
  <c r="K24"/>
  <c r="F24"/>
  <c r="K23"/>
  <c r="F23"/>
  <c r="K19"/>
  <c r="F19"/>
  <c r="K18"/>
  <c r="F18"/>
  <c r="K17"/>
  <c r="F17"/>
  <c r="K16"/>
  <c r="F16"/>
  <c r="K11"/>
  <c r="F11"/>
  <c r="K10"/>
  <c r="F10"/>
  <c r="K9"/>
  <c r="F9"/>
  <c r="K8"/>
  <c r="F8"/>
  <c r="K7"/>
  <c r="F7"/>
  <c r="K6"/>
  <c r="F6"/>
  <c r="K5"/>
  <c r="F5"/>
  <c r="K4"/>
  <c r="F4"/>
  <c r="K15"/>
  <c r="F15"/>
  <c r="K14"/>
  <c r="F14"/>
  <c r="K12"/>
  <c r="F12"/>
  <c r="K13"/>
  <c r="F13"/>
  <c r="N6" i="2"/>
  <c r="O6"/>
  <c r="P6"/>
  <c r="Q6"/>
  <c r="R6"/>
  <c r="M9"/>
  <c r="N9"/>
  <c r="O9"/>
  <c r="P9"/>
  <c r="Q9"/>
  <c r="R9"/>
  <c r="M7"/>
  <c r="N7"/>
  <c r="O7"/>
  <c r="P7"/>
  <c r="Q7"/>
  <c r="R7"/>
  <c r="M15"/>
  <c r="N15"/>
  <c r="O15"/>
  <c r="P15"/>
  <c r="Q15"/>
  <c r="R15"/>
  <c r="M14"/>
  <c r="N14"/>
  <c r="O14"/>
  <c r="P14"/>
  <c r="Q14"/>
  <c r="R14"/>
  <c r="M13"/>
  <c r="N13"/>
  <c r="O13"/>
  <c r="P13"/>
  <c r="Q13"/>
  <c r="R13"/>
  <c r="M4"/>
  <c r="N4"/>
  <c r="O4"/>
  <c r="P4"/>
  <c r="Q4"/>
  <c r="R4"/>
  <c r="M5"/>
  <c r="N5"/>
  <c r="O5"/>
  <c r="P5"/>
  <c r="Q5"/>
  <c r="R5"/>
  <c r="M11"/>
  <c r="N11"/>
  <c r="O11"/>
  <c r="P11"/>
  <c r="Q11"/>
  <c r="R11"/>
  <c r="M19"/>
  <c r="N19"/>
  <c r="O19"/>
  <c r="P19"/>
  <c r="Q19"/>
  <c r="R19"/>
  <c r="M12"/>
  <c r="N12"/>
  <c r="O12"/>
  <c r="P12"/>
  <c r="Q12"/>
  <c r="R12"/>
  <c r="M8"/>
  <c r="N8"/>
  <c r="O8"/>
  <c r="P8"/>
  <c r="Q8"/>
  <c r="R8"/>
  <c r="M17"/>
  <c r="N17"/>
  <c r="O17"/>
  <c r="P17"/>
  <c r="Q17"/>
  <c r="R17"/>
  <c r="M16"/>
  <c r="N16"/>
  <c r="O16"/>
  <c r="P16"/>
  <c r="Q16"/>
  <c r="R16"/>
  <c r="M18"/>
  <c r="N18"/>
  <c r="O18"/>
  <c r="P18"/>
  <c r="Q18"/>
  <c r="R18"/>
  <c r="R10"/>
  <c r="Q10"/>
  <c r="P10"/>
  <c r="O10"/>
  <c r="N10"/>
  <c r="M10"/>
  <c r="M5" i="1"/>
  <c r="N5"/>
  <c r="O5"/>
  <c r="P5"/>
  <c r="Q5"/>
  <c r="R5"/>
  <c r="N11"/>
  <c r="O11"/>
  <c r="P11"/>
  <c r="Q11"/>
  <c r="R11"/>
  <c r="M15"/>
  <c r="N15"/>
  <c r="O15"/>
  <c r="P15"/>
  <c r="Q15"/>
  <c r="R15"/>
  <c r="M14"/>
  <c r="N14"/>
  <c r="O14"/>
  <c r="P14"/>
  <c r="Q14"/>
  <c r="R14"/>
  <c r="M7"/>
  <c r="N7"/>
  <c r="O7"/>
  <c r="P7"/>
  <c r="Q7"/>
  <c r="R7"/>
  <c r="M9"/>
  <c r="N9"/>
  <c r="O9"/>
  <c r="P9"/>
  <c r="Q9"/>
  <c r="R9"/>
  <c r="M12"/>
  <c r="N12"/>
  <c r="O12"/>
  <c r="P12"/>
  <c r="Q12"/>
  <c r="R12"/>
  <c r="M19"/>
  <c r="N19"/>
  <c r="O19"/>
  <c r="P19"/>
  <c r="Q19"/>
  <c r="R19"/>
  <c r="M16"/>
  <c r="N16"/>
  <c r="O16"/>
  <c r="P16"/>
  <c r="Q16"/>
  <c r="R16"/>
  <c r="M6"/>
  <c r="N6"/>
  <c r="O6"/>
  <c r="P6"/>
  <c r="Q6"/>
  <c r="R6"/>
  <c r="M10"/>
  <c r="N10"/>
  <c r="O10"/>
  <c r="P10"/>
  <c r="Q10"/>
  <c r="R10"/>
  <c r="M13"/>
  <c r="N13"/>
  <c r="O13"/>
  <c r="P13"/>
  <c r="Q13"/>
  <c r="R13"/>
  <c r="M8"/>
  <c r="N8"/>
  <c r="O8"/>
  <c r="P8"/>
  <c r="Q8"/>
  <c r="R8"/>
  <c r="M17"/>
  <c r="N17"/>
  <c r="O17"/>
  <c r="P17"/>
  <c r="Q17"/>
  <c r="R17"/>
  <c r="M18"/>
  <c r="N18"/>
  <c r="O18"/>
  <c r="P18"/>
  <c r="Q18"/>
  <c r="R18"/>
  <c r="R4"/>
  <c r="Q4"/>
  <c r="P4"/>
  <c r="O4"/>
  <c r="N4"/>
  <c r="M4"/>
  <c r="M67" i="7"/>
  <c r="F67"/>
  <c r="M64"/>
  <c r="F64"/>
  <c r="M63"/>
  <c r="F63"/>
  <c r="M62"/>
  <c r="F62"/>
  <c r="M61"/>
  <c r="F61"/>
  <c r="M66"/>
  <c r="F66"/>
  <c r="M65"/>
  <c r="F65"/>
  <c r="M53"/>
  <c r="O53" s="1"/>
  <c r="F53"/>
  <c r="M52"/>
  <c r="F52"/>
  <c r="M51"/>
  <c r="F51"/>
  <c r="M57"/>
  <c r="F57"/>
  <c r="M56"/>
  <c r="F56"/>
  <c r="M55"/>
  <c r="F55"/>
  <c r="R45"/>
  <c r="S42"/>
  <c r="M24"/>
  <c r="N24" s="1"/>
  <c r="M23"/>
  <c r="F23"/>
  <c r="M32"/>
  <c r="F32"/>
  <c r="M31"/>
  <c r="F31"/>
  <c r="M36"/>
  <c r="F36"/>
  <c r="M35"/>
  <c r="F35"/>
  <c r="M30"/>
  <c r="F30"/>
  <c r="M29"/>
  <c r="F29"/>
  <c r="M34"/>
  <c r="F34"/>
  <c r="M33"/>
  <c r="F33"/>
  <c r="M38"/>
  <c r="F38"/>
  <c r="M37"/>
  <c r="F37"/>
  <c r="M26"/>
  <c r="F26"/>
  <c r="M25"/>
  <c r="F25"/>
  <c r="M28"/>
  <c r="F28"/>
  <c r="M27"/>
  <c r="F27"/>
  <c r="M19"/>
  <c r="N19" s="1"/>
  <c r="M18"/>
  <c r="M17"/>
  <c r="N17" s="1"/>
  <c r="M16"/>
  <c r="M9"/>
  <c r="N9" s="1"/>
  <c r="M8"/>
  <c r="M15"/>
  <c r="N15" s="1"/>
  <c r="M14"/>
  <c r="M7"/>
  <c r="M6"/>
  <c r="M11"/>
  <c r="N11" s="1"/>
  <c r="M10"/>
  <c r="M5"/>
  <c r="N5" s="1"/>
  <c r="M4"/>
  <c r="M13"/>
  <c r="F13"/>
  <c r="M12"/>
  <c r="F12"/>
  <c r="G10" i="2"/>
  <c r="M27" i="8" l="1"/>
  <c r="M30" s="1"/>
  <c r="M35"/>
  <c r="M36" s="1"/>
  <c r="M31"/>
  <c r="M34" s="1"/>
  <c r="M23"/>
  <c r="M25" s="1"/>
  <c r="M16"/>
  <c r="N16" s="1"/>
  <c r="M8"/>
  <c r="M9" s="1"/>
  <c r="M4"/>
  <c r="N4" s="1"/>
  <c r="N51"/>
  <c r="M54"/>
  <c r="N54" s="1"/>
  <c r="M47"/>
  <c r="M49" s="1"/>
  <c r="M12"/>
  <c r="M43"/>
  <c r="O61" i="7"/>
  <c r="N61"/>
  <c r="O55"/>
  <c r="P55" s="1"/>
  <c r="P56" s="1"/>
  <c r="P61"/>
  <c r="P62" s="1"/>
  <c r="O62"/>
  <c r="O65"/>
  <c r="O66" s="1"/>
  <c r="P53"/>
  <c r="P54" s="1"/>
  <c r="O54"/>
  <c r="O51"/>
  <c r="P51" s="1"/>
  <c r="P52" s="1"/>
  <c r="L33" i="8"/>
  <c r="L29"/>
  <c r="L35"/>
  <c r="L4"/>
  <c r="L8"/>
  <c r="L16"/>
  <c r="L23"/>
  <c r="L51"/>
  <c r="L55"/>
  <c r="L53"/>
  <c r="L5"/>
  <c r="L7"/>
  <c r="L9"/>
  <c r="L11"/>
  <c r="L49"/>
  <c r="L52"/>
  <c r="L45"/>
  <c r="L56"/>
  <c r="L6"/>
  <c r="L10"/>
  <c r="L32"/>
  <c r="L34"/>
  <c r="L28"/>
  <c r="L30"/>
  <c r="L31"/>
  <c r="L27"/>
  <c r="L50"/>
  <c r="L46"/>
  <c r="L13"/>
  <c r="L14"/>
  <c r="L25"/>
  <c r="L44"/>
  <c r="L12"/>
  <c r="L15"/>
  <c r="L18"/>
  <c r="L24"/>
  <c r="L26"/>
  <c r="L37"/>
  <c r="L47"/>
  <c r="L43"/>
  <c r="L54"/>
  <c r="L17"/>
  <c r="L19"/>
  <c r="L36"/>
  <c r="L38"/>
  <c r="L48"/>
  <c r="O63" i="7"/>
  <c r="O64" s="1"/>
  <c r="T42"/>
  <c r="T43" s="1"/>
  <c r="N56"/>
  <c r="N66"/>
  <c r="O10"/>
  <c r="O11" s="1"/>
  <c r="N55"/>
  <c r="N53"/>
  <c r="S44"/>
  <c r="S46"/>
  <c r="S43"/>
  <c r="N14"/>
  <c r="O14"/>
  <c r="N28"/>
  <c r="N38"/>
  <c r="N36"/>
  <c r="N32"/>
  <c r="R42"/>
  <c r="N67"/>
  <c r="N4"/>
  <c r="O4"/>
  <c r="N8"/>
  <c r="O8"/>
  <c r="N16"/>
  <c r="O16"/>
  <c r="N18"/>
  <c r="O18"/>
  <c r="N29"/>
  <c r="O29"/>
  <c r="O30" s="1"/>
  <c r="N35"/>
  <c r="O35"/>
  <c r="O36" s="1"/>
  <c r="O6"/>
  <c r="N26"/>
  <c r="N30"/>
  <c r="O12"/>
  <c r="O13" s="1"/>
  <c r="O27"/>
  <c r="O28" s="1"/>
  <c r="O25"/>
  <c r="O26" s="1"/>
  <c r="O37"/>
  <c r="O38" s="1"/>
  <c r="O33"/>
  <c r="O34" s="1"/>
  <c r="O31"/>
  <c r="O32" s="1"/>
  <c r="O23"/>
  <c r="O24" s="1"/>
  <c r="N65"/>
  <c r="N62"/>
  <c r="N31"/>
  <c r="N23"/>
  <c r="N63"/>
  <c r="R44"/>
  <c r="N7"/>
  <c r="N13"/>
  <c r="N34"/>
  <c r="N25"/>
  <c r="N27"/>
  <c r="N64"/>
  <c r="N52"/>
  <c r="N51"/>
  <c r="N57"/>
  <c r="R43"/>
  <c r="R47"/>
  <c r="R46"/>
  <c r="N33"/>
  <c r="N37"/>
  <c r="N6"/>
  <c r="N10"/>
  <c r="N12"/>
  <c r="G5" i="1"/>
  <c r="H5"/>
  <c r="I5"/>
  <c r="J5"/>
  <c r="K5"/>
  <c r="L5"/>
  <c r="H11"/>
  <c r="I11"/>
  <c r="J11"/>
  <c r="K11"/>
  <c r="L11"/>
  <c r="G15"/>
  <c r="H15"/>
  <c r="I15"/>
  <c r="J15"/>
  <c r="K15"/>
  <c r="L15"/>
  <c r="G14"/>
  <c r="H14"/>
  <c r="I14"/>
  <c r="J14"/>
  <c r="K14"/>
  <c r="L14"/>
  <c r="G7"/>
  <c r="H7"/>
  <c r="I7"/>
  <c r="J7"/>
  <c r="K7"/>
  <c r="L7"/>
  <c r="G9"/>
  <c r="H9"/>
  <c r="I9"/>
  <c r="J9"/>
  <c r="K9"/>
  <c r="L9"/>
  <c r="G12"/>
  <c r="H12"/>
  <c r="I12"/>
  <c r="J12"/>
  <c r="K12"/>
  <c r="L12"/>
  <c r="G19"/>
  <c r="H19"/>
  <c r="I19"/>
  <c r="J19"/>
  <c r="K19"/>
  <c r="L19"/>
  <c r="G16"/>
  <c r="H16"/>
  <c r="I16"/>
  <c r="J16"/>
  <c r="K16"/>
  <c r="L16"/>
  <c r="G6"/>
  <c r="H6"/>
  <c r="I6"/>
  <c r="J6"/>
  <c r="K6"/>
  <c r="L6"/>
  <c r="G10"/>
  <c r="H10"/>
  <c r="I10"/>
  <c r="J10"/>
  <c r="K10"/>
  <c r="L10"/>
  <c r="G13"/>
  <c r="H13"/>
  <c r="I13"/>
  <c r="J13"/>
  <c r="K13"/>
  <c r="L13"/>
  <c r="G8"/>
  <c r="H8"/>
  <c r="I8"/>
  <c r="J8"/>
  <c r="K8"/>
  <c r="L8"/>
  <c r="G17"/>
  <c r="H17"/>
  <c r="I17"/>
  <c r="J17"/>
  <c r="K17"/>
  <c r="L17"/>
  <c r="G18"/>
  <c r="H18"/>
  <c r="I18"/>
  <c r="J18"/>
  <c r="K18"/>
  <c r="L18"/>
  <c r="G28" i="3"/>
  <c r="H28"/>
  <c r="I28"/>
  <c r="J28"/>
  <c r="K28"/>
  <c r="L28"/>
  <c r="G26"/>
  <c r="H26"/>
  <c r="I26"/>
  <c r="J26"/>
  <c r="K26"/>
  <c r="L26"/>
  <c r="G23"/>
  <c r="H23"/>
  <c r="I23"/>
  <c r="J23"/>
  <c r="K23"/>
  <c r="L23"/>
  <c r="G27"/>
  <c r="H27"/>
  <c r="I27"/>
  <c r="J27"/>
  <c r="K27"/>
  <c r="L27"/>
  <c r="G25"/>
  <c r="H25"/>
  <c r="I25"/>
  <c r="J25"/>
  <c r="K25"/>
  <c r="L25"/>
  <c r="G29"/>
  <c r="H29"/>
  <c r="I29"/>
  <c r="J29"/>
  <c r="K29"/>
  <c r="L29"/>
  <c r="L24"/>
  <c r="K24"/>
  <c r="J24"/>
  <c r="I24"/>
  <c r="H24"/>
  <c r="G24"/>
  <c r="G16"/>
  <c r="H16"/>
  <c r="I16"/>
  <c r="J16"/>
  <c r="K16"/>
  <c r="L16"/>
  <c r="G18"/>
  <c r="H18"/>
  <c r="I18"/>
  <c r="J18"/>
  <c r="K18"/>
  <c r="L18"/>
  <c r="G14"/>
  <c r="H14"/>
  <c r="I14"/>
  <c r="J14"/>
  <c r="K14"/>
  <c r="L14"/>
  <c r="G17"/>
  <c r="H17"/>
  <c r="I17"/>
  <c r="J17"/>
  <c r="K17"/>
  <c r="L17"/>
  <c r="G15"/>
  <c r="H15"/>
  <c r="I15"/>
  <c r="J15"/>
  <c r="K15"/>
  <c r="L15"/>
  <c r="G19"/>
  <c r="H19"/>
  <c r="I19"/>
  <c r="J19"/>
  <c r="K19"/>
  <c r="L19"/>
  <c r="L20"/>
  <c r="K20"/>
  <c r="J20"/>
  <c r="I20"/>
  <c r="H20"/>
  <c r="G20"/>
  <c r="G6"/>
  <c r="H6"/>
  <c r="I6"/>
  <c r="J6"/>
  <c r="K6"/>
  <c r="L6"/>
  <c r="G5"/>
  <c r="H5"/>
  <c r="I5"/>
  <c r="J5"/>
  <c r="K5"/>
  <c r="L5"/>
  <c r="G9"/>
  <c r="H9"/>
  <c r="I9"/>
  <c r="J9"/>
  <c r="K9"/>
  <c r="L9"/>
  <c r="G10"/>
  <c r="H10"/>
  <c r="I10"/>
  <c r="J10"/>
  <c r="K10"/>
  <c r="L10"/>
  <c r="G11"/>
  <c r="H11"/>
  <c r="I11"/>
  <c r="J11"/>
  <c r="K11"/>
  <c r="L11"/>
  <c r="L7"/>
  <c r="K7"/>
  <c r="J7"/>
  <c r="I7"/>
  <c r="H7"/>
  <c r="G7"/>
  <c r="G18" i="2"/>
  <c r="H18"/>
  <c r="I18"/>
  <c r="J18"/>
  <c r="K18"/>
  <c r="L18"/>
  <c r="H6"/>
  <c r="I6"/>
  <c r="J6"/>
  <c r="K6"/>
  <c r="L6"/>
  <c r="G9"/>
  <c r="H9"/>
  <c r="I9"/>
  <c r="J9"/>
  <c r="K9"/>
  <c r="L9"/>
  <c r="G7"/>
  <c r="H7"/>
  <c r="I7"/>
  <c r="J7"/>
  <c r="K7"/>
  <c r="L7"/>
  <c r="G15"/>
  <c r="H15"/>
  <c r="I15"/>
  <c r="J15"/>
  <c r="K15"/>
  <c r="L15"/>
  <c r="G14"/>
  <c r="H14"/>
  <c r="I14"/>
  <c r="J14"/>
  <c r="K14"/>
  <c r="L14"/>
  <c r="G13"/>
  <c r="H13"/>
  <c r="I13"/>
  <c r="J13"/>
  <c r="K13"/>
  <c r="L13"/>
  <c r="G4"/>
  <c r="H4"/>
  <c r="I4"/>
  <c r="J4"/>
  <c r="K4"/>
  <c r="L4"/>
  <c r="G5"/>
  <c r="H5"/>
  <c r="I5"/>
  <c r="J5"/>
  <c r="K5"/>
  <c r="L5"/>
  <c r="G11"/>
  <c r="H11"/>
  <c r="I11"/>
  <c r="J11"/>
  <c r="K11"/>
  <c r="L11"/>
  <c r="G19"/>
  <c r="H19"/>
  <c r="I19"/>
  <c r="J19"/>
  <c r="K19"/>
  <c r="L19"/>
  <c r="G12"/>
  <c r="H12"/>
  <c r="I12"/>
  <c r="J12"/>
  <c r="K12"/>
  <c r="L12"/>
  <c r="G8"/>
  <c r="H8"/>
  <c r="I8"/>
  <c r="J8"/>
  <c r="K8"/>
  <c r="L8"/>
  <c r="G17"/>
  <c r="H17"/>
  <c r="I17"/>
  <c r="J17"/>
  <c r="K17"/>
  <c r="L17"/>
  <c r="G16"/>
  <c r="H16"/>
  <c r="I16"/>
  <c r="J16"/>
  <c r="K16"/>
  <c r="L16"/>
  <c r="L10"/>
  <c r="K10"/>
  <c r="J10"/>
  <c r="I10"/>
  <c r="H10"/>
  <c r="N35" i="8" l="1"/>
  <c r="N38" s="1"/>
  <c r="M19"/>
  <c r="N47"/>
  <c r="M37"/>
  <c r="M38"/>
  <c r="M29"/>
  <c r="N27"/>
  <c r="N30" s="1"/>
  <c r="M28"/>
  <c r="N23"/>
  <c r="N24" s="1"/>
  <c r="M24"/>
  <c r="M26"/>
  <c r="M48"/>
  <c r="M50"/>
  <c r="M7"/>
  <c r="N31"/>
  <c r="N32" s="1"/>
  <c r="M33"/>
  <c r="M32"/>
  <c r="M18"/>
  <c r="M17"/>
  <c r="N8"/>
  <c r="N11" s="1"/>
  <c r="M11"/>
  <c r="M10"/>
  <c r="M6"/>
  <c r="M5"/>
  <c r="M53"/>
  <c r="M52"/>
  <c r="N53"/>
  <c r="N52"/>
  <c r="N43"/>
  <c r="M46"/>
  <c r="M44"/>
  <c r="M45"/>
  <c r="M15"/>
  <c r="M14"/>
  <c r="N12"/>
  <c r="M13"/>
  <c r="N6"/>
  <c r="N5"/>
  <c r="N7"/>
  <c r="M56"/>
  <c r="M55"/>
  <c r="N37"/>
  <c r="N34"/>
  <c r="N17"/>
  <c r="N19"/>
  <c r="N18"/>
  <c r="N9"/>
  <c r="O56" i="7"/>
  <c r="P65"/>
  <c r="P66" s="1"/>
  <c r="P29"/>
  <c r="P30" s="1"/>
  <c r="O52"/>
  <c r="P63"/>
  <c r="P64" s="1"/>
  <c r="P10"/>
  <c r="P11" s="1"/>
  <c r="T44"/>
  <c r="T45" s="1"/>
  <c r="S45"/>
  <c r="T46"/>
  <c r="T47" s="1"/>
  <c r="S47"/>
  <c r="P33"/>
  <c r="P34" s="1"/>
  <c r="P12"/>
  <c r="P13" s="1"/>
  <c r="P27"/>
  <c r="P28" s="1"/>
  <c r="O9"/>
  <c r="P8"/>
  <c r="P9" s="1"/>
  <c r="O17"/>
  <c r="P16"/>
  <c r="P17" s="1"/>
  <c r="O5"/>
  <c r="P4"/>
  <c r="P5" s="1"/>
  <c r="P25"/>
  <c r="P26" s="1"/>
  <c r="P31"/>
  <c r="P32" s="1"/>
  <c r="P23"/>
  <c r="P24" s="1"/>
  <c r="O19"/>
  <c r="P18"/>
  <c r="P19" s="1"/>
  <c r="O7"/>
  <c r="P6"/>
  <c r="P7" s="1"/>
  <c r="O15"/>
  <c r="P14"/>
  <c r="P15" s="1"/>
  <c r="P37"/>
  <c r="P38" s="1"/>
  <c r="P35"/>
  <c r="P36" s="1"/>
  <c r="F24" i="3"/>
  <c r="F15"/>
  <c r="W14"/>
  <c r="F29"/>
  <c r="F27"/>
  <c r="F26"/>
  <c r="F10"/>
  <c r="W6"/>
  <c r="F20"/>
  <c r="F5"/>
  <c r="W16"/>
  <c r="F19"/>
  <c r="W15"/>
  <c r="F17"/>
  <c r="W18"/>
  <c r="W10"/>
  <c r="W5"/>
  <c r="W19"/>
  <c r="W17"/>
  <c r="F14"/>
  <c r="F16"/>
  <c r="W25"/>
  <c r="W23"/>
  <c r="W28"/>
  <c r="W11"/>
  <c r="W9"/>
  <c r="W20"/>
  <c r="F18"/>
  <c r="W24"/>
  <c r="W29"/>
  <c r="W27"/>
  <c r="W26"/>
  <c r="F28"/>
  <c r="F23"/>
  <c r="F25"/>
  <c r="F9"/>
  <c r="F11"/>
  <c r="L4" i="1"/>
  <c r="K4"/>
  <c r="J4"/>
  <c r="I4"/>
  <c r="H4"/>
  <c r="G4"/>
  <c r="W13"/>
  <c r="W8"/>
  <c r="F17"/>
  <c r="W17"/>
  <c r="W18"/>
  <c r="F68" i="6"/>
  <c r="M68"/>
  <c r="M65"/>
  <c r="F65"/>
  <c r="M66"/>
  <c r="F66"/>
  <c r="M63"/>
  <c r="F63"/>
  <c r="M64"/>
  <c r="F64"/>
  <c r="M67"/>
  <c r="F67"/>
  <c r="M62"/>
  <c r="F62"/>
  <c r="M57"/>
  <c r="F57"/>
  <c r="M55"/>
  <c r="F55"/>
  <c r="M53"/>
  <c r="F53"/>
  <c r="M54"/>
  <c r="F54"/>
  <c r="M56"/>
  <c r="F56"/>
  <c r="M52"/>
  <c r="F52"/>
  <c r="M58"/>
  <c r="F58"/>
  <c r="M24"/>
  <c r="M38"/>
  <c r="M28"/>
  <c r="M36"/>
  <c r="F24"/>
  <c r="N24" s="1"/>
  <c r="F38"/>
  <c r="N38" s="1"/>
  <c r="F28"/>
  <c r="F36"/>
  <c r="N36" s="1"/>
  <c r="M18"/>
  <c r="M11"/>
  <c r="M14"/>
  <c r="F18"/>
  <c r="F6"/>
  <c r="F11"/>
  <c r="N11" s="1"/>
  <c r="F14"/>
  <c r="N14" s="1"/>
  <c r="F4"/>
  <c r="F5"/>
  <c r="F8"/>
  <c r="F16"/>
  <c r="M16"/>
  <c r="F19"/>
  <c r="N19" s="1"/>
  <c r="F15"/>
  <c r="M15"/>
  <c r="F9"/>
  <c r="M9"/>
  <c r="M4"/>
  <c r="M5"/>
  <c r="M8"/>
  <c r="N26" i="8" l="1"/>
  <c r="N25"/>
  <c r="N36"/>
  <c r="N48"/>
  <c r="N49"/>
  <c r="N50"/>
  <c r="N10"/>
  <c r="N29"/>
  <c r="N28"/>
  <c r="N33"/>
  <c r="N55"/>
  <c r="N56"/>
  <c r="N15"/>
  <c r="N14"/>
  <c r="N13"/>
  <c r="N44"/>
  <c r="N46"/>
  <c r="N45"/>
  <c r="N18" i="6"/>
  <c r="X24" i="3"/>
  <c r="X26"/>
  <c r="N4" i="6"/>
  <c r="X15" i="3"/>
  <c r="X29"/>
  <c r="X27"/>
  <c r="X19"/>
  <c r="X25"/>
  <c r="X14"/>
  <c r="X18"/>
  <c r="X10"/>
  <c r="X16"/>
  <c r="X23"/>
  <c r="X20"/>
  <c r="X28"/>
  <c r="X5"/>
  <c r="N9" i="6"/>
  <c r="X9" i="3"/>
  <c r="F8" i="1"/>
  <c r="X8" s="1"/>
  <c r="X11" i="3"/>
  <c r="X17"/>
  <c r="F13" i="1"/>
  <c r="X13" s="1"/>
  <c r="X17"/>
  <c r="F18"/>
  <c r="X18" s="1"/>
  <c r="W4" i="2"/>
  <c r="N55" i="6"/>
  <c r="N68"/>
  <c r="W7" i="2"/>
  <c r="W6"/>
  <c r="N6" i="6"/>
  <c r="N62"/>
  <c r="F19" i="2"/>
  <c r="F4"/>
  <c r="X4" s="1"/>
  <c r="F15"/>
  <c r="W16"/>
  <c r="W12"/>
  <c r="N8" i="6"/>
  <c r="N67"/>
  <c r="N63"/>
  <c r="W18" i="2"/>
  <c r="W17"/>
  <c r="W19"/>
  <c r="F7"/>
  <c r="N66" i="6"/>
  <c r="F18" i="2"/>
  <c r="F17"/>
  <c r="F8"/>
  <c r="W11"/>
  <c r="W5"/>
  <c r="W13"/>
  <c r="F9"/>
  <c r="N28" i="6"/>
  <c r="F14" i="2"/>
  <c r="N54" i="6"/>
  <c r="W8" i="2"/>
  <c r="F13"/>
  <c r="F6"/>
  <c r="X6" s="1"/>
  <c r="N58" i="6"/>
  <c r="N56"/>
  <c r="F16" i="2"/>
  <c r="F12"/>
  <c r="F11"/>
  <c r="F5"/>
  <c r="W14"/>
  <c r="W15"/>
  <c r="W9"/>
  <c r="N52" i="6"/>
  <c r="N53"/>
  <c r="N57"/>
  <c r="N15"/>
  <c r="N16"/>
  <c r="N64"/>
  <c r="N65"/>
  <c r="N5"/>
  <c r="X14" i="2" l="1"/>
  <c r="X8"/>
  <c r="X15"/>
  <c r="X9"/>
  <c r="X12"/>
  <c r="X19"/>
  <c r="X5"/>
  <c r="X17"/>
  <c r="X11"/>
  <c r="X16"/>
  <c r="X7"/>
  <c r="X18"/>
  <c r="X13"/>
  <c r="W4" i="1"/>
  <c r="F10" i="2" l="1"/>
  <c r="W10"/>
  <c r="X10" l="1"/>
  <c r="F43" i="6" l="1"/>
  <c r="F42"/>
  <c r="F47"/>
  <c r="F46"/>
  <c r="F48"/>
  <c r="F44"/>
  <c r="M43"/>
  <c r="M42"/>
  <c r="M47"/>
  <c r="M46"/>
  <c r="M48"/>
  <c r="W19" i="1"/>
  <c r="W16"/>
  <c r="F6" i="3"/>
  <c r="X6" s="1"/>
  <c r="F16" i="1"/>
  <c r="F19"/>
  <c r="N47" i="6" l="1"/>
  <c r="N46"/>
  <c r="N42"/>
  <c r="N48"/>
  <c r="N43"/>
  <c r="X16" i="1"/>
  <c r="X19"/>
  <c r="M44" i="6"/>
  <c r="N44" s="1"/>
  <c r="M35"/>
  <c r="F35"/>
  <c r="M33"/>
  <c r="F33"/>
  <c r="M37"/>
  <c r="F37"/>
  <c r="M32"/>
  <c r="F32"/>
  <c r="M31"/>
  <c r="F31"/>
  <c r="M34"/>
  <c r="F34"/>
  <c r="M30"/>
  <c r="F30"/>
  <c r="M26"/>
  <c r="F26"/>
  <c r="M25"/>
  <c r="F25"/>
  <c r="M27"/>
  <c r="F27"/>
  <c r="M23"/>
  <c r="F23"/>
  <c r="M29"/>
  <c r="F29"/>
  <c r="M13"/>
  <c r="F13"/>
  <c r="M7"/>
  <c r="F7"/>
  <c r="M17"/>
  <c r="F17"/>
  <c r="M10"/>
  <c r="F10"/>
  <c r="M12"/>
  <c r="F12"/>
  <c r="N34" l="1"/>
  <c r="N32"/>
  <c r="N33"/>
  <c r="N23"/>
  <c r="N27"/>
  <c r="N30"/>
  <c r="N29"/>
  <c r="N31"/>
  <c r="N37"/>
  <c r="N25"/>
  <c r="N13"/>
  <c r="N26"/>
  <c r="N35"/>
  <c r="N10"/>
  <c r="N7"/>
  <c r="N17"/>
  <c r="N12"/>
  <c r="W7" i="3" l="1"/>
  <c r="W10" i="1"/>
  <c r="W12"/>
  <c r="W6"/>
  <c r="W11"/>
  <c r="W7"/>
  <c r="W14"/>
  <c r="W15"/>
  <c r="W5"/>
  <c r="W9"/>
  <c r="D11" i="9" l="1"/>
  <c r="D9"/>
  <c r="D10"/>
  <c r="D4"/>
  <c r="D5"/>
  <c r="F7" i="3"/>
  <c r="F10" i="1"/>
  <c r="X10" s="1"/>
  <c r="F12"/>
  <c r="X12" s="1"/>
  <c r="F6"/>
  <c r="X6" s="1"/>
  <c r="F11"/>
  <c r="X11" s="1"/>
  <c r="F7"/>
  <c r="X7" s="1"/>
  <c r="F14"/>
  <c r="X14" s="1"/>
  <c r="F15"/>
  <c r="X15" s="1"/>
  <c r="F5"/>
  <c r="X5" s="1"/>
  <c r="F9"/>
  <c r="X9" s="1"/>
  <c r="X7" i="3" l="1"/>
  <c r="D3" i="9" l="1"/>
  <c r="F4" i="1"/>
  <c r="X4" l="1"/>
</calcChain>
</file>

<file path=xl/sharedStrings.xml><?xml version="1.0" encoding="utf-8"?>
<sst xmlns="http://schemas.openxmlformats.org/spreadsheetml/2006/main" count="1537" uniqueCount="187">
  <si>
    <t>Tabormina</t>
  </si>
  <si>
    <t>Coca</t>
  </si>
  <si>
    <t>Cortes</t>
  </si>
  <si>
    <t>Astorga</t>
  </si>
  <si>
    <t>Lara</t>
  </si>
  <si>
    <t>Antofagasta</t>
  </si>
  <si>
    <t>Gladys</t>
  </si>
  <si>
    <t>Ahumada</t>
  </si>
  <si>
    <t>Miriam</t>
  </si>
  <si>
    <t>Reyes</t>
  </si>
  <si>
    <t>Zúñiga</t>
  </si>
  <si>
    <t>Manríquez</t>
  </si>
  <si>
    <t>Cabrera</t>
  </si>
  <si>
    <t>Zamorano</t>
  </si>
  <si>
    <t xml:space="preserve">Francisco </t>
  </si>
  <si>
    <t>Ulises</t>
  </si>
  <si>
    <t>Catalán</t>
  </si>
  <si>
    <t>Opazo</t>
  </si>
  <si>
    <t>Rojas</t>
  </si>
  <si>
    <t>Flores</t>
  </si>
  <si>
    <t>Rancagua</t>
  </si>
  <si>
    <t>Chuquicamata</t>
  </si>
  <si>
    <t>NOMBRE</t>
  </si>
  <si>
    <t>APELL.P</t>
  </si>
  <si>
    <t>APELL.M</t>
  </si>
  <si>
    <t>ASOC.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</si>
  <si>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</si>
  <si>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</si>
  <si>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</si>
  <si>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</si>
  <si>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</si>
  <si>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</si>
  <si>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</si>
  <si>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</si>
  <si>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</si>
  <si>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</si>
  <si>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</si>
  <si>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</si>
  <si>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</si>
  <si>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</si>
  <si>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</si>
  <si>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</si>
  <si>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N°</t>
  </si>
  <si>
    <t>TOTAL</t>
  </si>
  <si>
    <t>PROM.</t>
  </si>
  <si>
    <t>LÍNEAS</t>
  </si>
  <si>
    <t>PROM</t>
  </si>
  <si>
    <r>
      <t xml:space="preserve">TORNEO NACIONAL DE ASOCIACIONES CATEGORIA SENIOR </t>
    </r>
    <r>
      <rPr>
        <b/>
        <sz val="14"/>
        <color theme="1"/>
        <rFont val="Arial"/>
        <family val="2"/>
      </rPr>
      <t>DAMAS</t>
    </r>
    <r>
      <rPr>
        <sz val="14"/>
        <color theme="1"/>
        <rFont val="Arial"/>
        <family val="2"/>
      </rPr>
      <t xml:space="preserve"> </t>
    </r>
  </si>
  <si>
    <t>LINEAS</t>
  </si>
  <si>
    <r>
      <t xml:space="preserve">TORNEO NACIONAL DE ASOCIACIONES CATEGORIA SENIOR </t>
    </r>
    <r>
      <rPr>
        <b/>
        <sz val="14"/>
        <color theme="1"/>
        <rFont val="Arial"/>
        <family val="2"/>
      </rPr>
      <t>VARONES</t>
    </r>
    <r>
      <rPr>
        <sz val="14"/>
        <color theme="1"/>
        <rFont val="Arial"/>
        <family val="2"/>
      </rPr>
      <t xml:space="preserve"> </t>
    </r>
  </si>
  <si>
    <t>INDIVIDUAL</t>
  </si>
  <si>
    <t>DUPLAS</t>
  </si>
  <si>
    <t>CUARTAS</t>
  </si>
  <si>
    <t>Filomena</t>
  </si>
  <si>
    <t>Arenas</t>
  </si>
  <si>
    <t>Irene</t>
  </si>
  <si>
    <t>López</t>
  </si>
  <si>
    <t>Cifuentes</t>
  </si>
  <si>
    <t xml:space="preserve">TORNEO NACIONAL DE ASOCIACIONES 2016 </t>
  </si>
  <si>
    <t>Olivares</t>
  </si>
  <si>
    <t>Cañete</t>
  </si>
  <si>
    <t>Dinamarca</t>
  </si>
  <si>
    <t>ANTOFAGASTA</t>
  </si>
  <si>
    <t>CHUQUICAMATA</t>
  </si>
  <si>
    <t>RANCAGUA</t>
  </si>
  <si>
    <t>DAMAS</t>
  </si>
  <si>
    <t>VARONES</t>
  </si>
  <si>
    <t>SENIOR</t>
  </si>
  <si>
    <t>SUPER ENIOR</t>
  </si>
  <si>
    <t>SUPER SENIOR</t>
  </si>
  <si>
    <t xml:space="preserve">Veronica </t>
  </si>
  <si>
    <t>Valdebenito</t>
  </si>
  <si>
    <t>Metropolitana</t>
  </si>
  <si>
    <t xml:space="preserve">Camila </t>
  </si>
  <si>
    <t>Galmez</t>
  </si>
  <si>
    <t>Susy</t>
  </si>
  <si>
    <t>Leyton</t>
  </si>
  <si>
    <t>Claudia</t>
  </si>
  <si>
    <t>Lagos</t>
  </si>
  <si>
    <t xml:space="preserve">Cristina </t>
  </si>
  <si>
    <t xml:space="preserve">Carrasco </t>
  </si>
  <si>
    <t>Aravena</t>
  </si>
  <si>
    <t>Mirna</t>
  </si>
  <si>
    <t>Odette</t>
  </si>
  <si>
    <t>Lavin</t>
  </si>
  <si>
    <t>Carrasco</t>
  </si>
  <si>
    <t>Macarena</t>
  </si>
  <si>
    <t>Cuturrufo</t>
  </si>
  <si>
    <t>Astudillo</t>
  </si>
  <si>
    <t>Lucia</t>
  </si>
  <si>
    <t>González</t>
  </si>
  <si>
    <t>Valenzuela</t>
  </si>
  <si>
    <t>Marcela</t>
  </si>
  <si>
    <t>Toro</t>
  </si>
  <si>
    <t>Johanna</t>
  </si>
  <si>
    <t>CATEGORIA DAMAS ELITE</t>
  </si>
  <si>
    <t xml:space="preserve">Pablo </t>
  </si>
  <si>
    <t>Basaez</t>
  </si>
  <si>
    <t xml:space="preserve">Bernardo </t>
  </si>
  <si>
    <t>Carlos</t>
  </si>
  <si>
    <t>Sommaniva</t>
  </si>
  <si>
    <t xml:space="preserve">Adrian </t>
  </si>
  <si>
    <t>Díaz</t>
  </si>
  <si>
    <t>Michael</t>
  </si>
  <si>
    <t>Lasnibal</t>
  </si>
  <si>
    <t>Zepeda</t>
  </si>
  <si>
    <t>Rodrigo</t>
  </si>
  <si>
    <t>Zeballos</t>
  </si>
  <si>
    <t xml:space="preserve">Patricio </t>
  </si>
  <si>
    <t>Borquez</t>
  </si>
  <si>
    <t>Vargas</t>
  </si>
  <si>
    <t>Juan</t>
  </si>
  <si>
    <t>Guerrero</t>
  </si>
  <si>
    <t>Cantillana</t>
  </si>
  <si>
    <t>Copier</t>
  </si>
  <si>
    <t>Gabriel</t>
  </si>
  <si>
    <t>Romero</t>
  </si>
  <si>
    <t>Ronny</t>
  </si>
  <si>
    <t>Miguel</t>
  </si>
  <si>
    <t>Galleguillos</t>
  </si>
  <si>
    <t>Camilo</t>
  </si>
  <si>
    <t>Velásquez</t>
  </si>
  <si>
    <t>Javiera</t>
  </si>
  <si>
    <t>Rozas</t>
  </si>
  <si>
    <t>Fernanda</t>
  </si>
  <si>
    <t>Brevis</t>
  </si>
  <si>
    <t>Figueroa</t>
  </si>
  <si>
    <t>Stephany</t>
  </si>
  <si>
    <t>zambrano</t>
  </si>
  <si>
    <t xml:space="preserve">Nicolas </t>
  </si>
  <si>
    <t>Manuel</t>
  </si>
  <si>
    <t>Herrera</t>
  </si>
  <si>
    <t>Sebastian</t>
  </si>
  <si>
    <t>JUVENILES SUB 16</t>
  </si>
  <si>
    <t xml:space="preserve">Catalina </t>
  </si>
  <si>
    <t>Metrpolitana</t>
  </si>
  <si>
    <t>Daniella</t>
  </si>
  <si>
    <t>Rocha</t>
  </si>
  <si>
    <t>Scarlet</t>
  </si>
  <si>
    <t>Maria José</t>
  </si>
  <si>
    <t xml:space="preserve">Caro </t>
  </si>
  <si>
    <t>Vidal</t>
  </si>
  <si>
    <t xml:space="preserve">Francisca </t>
  </si>
  <si>
    <t>Violeta</t>
  </si>
  <si>
    <t>Pizarro</t>
  </si>
  <si>
    <t>Valentina</t>
  </si>
  <si>
    <t>Matias</t>
  </si>
  <si>
    <t>Nazar</t>
  </si>
  <si>
    <t xml:space="preserve">Alberto </t>
  </si>
  <si>
    <t>Zarra</t>
  </si>
  <si>
    <t xml:space="preserve">Sergio </t>
  </si>
  <si>
    <t>Bastian</t>
  </si>
  <si>
    <t>Maldonado</t>
  </si>
  <si>
    <t>Araya</t>
  </si>
  <si>
    <t>Gerardo</t>
  </si>
  <si>
    <t>Durán</t>
  </si>
  <si>
    <t>Chuqicamata</t>
  </si>
  <si>
    <t>JUVENILES SUB 21 DAMAS</t>
  </si>
  <si>
    <t>CATEGORIA VARONES ELITE</t>
  </si>
  <si>
    <t>JUVENILES SUB 16 DAMAS</t>
  </si>
  <si>
    <t>LISTADO DE JUGADORES TORNEO ADULTOS Y JUVENILES</t>
  </si>
  <si>
    <t>ADULTOS DAMAS</t>
  </si>
  <si>
    <t>DOBLE</t>
  </si>
  <si>
    <t>CUARTA</t>
  </si>
  <si>
    <t>ADULTOS VARONES</t>
  </si>
  <si>
    <t xml:space="preserve">JUVENILES SUB 16 DAMAS </t>
  </si>
  <si>
    <t>JUVENILES SUB 21 VARONES</t>
  </si>
  <si>
    <t>Yordan</t>
  </si>
  <si>
    <t>Salgado</t>
  </si>
  <si>
    <t>Bernardo</t>
  </si>
  <si>
    <t>Sarra</t>
  </si>
  <si>
    <t>Sussy</t>
  </si>
  <si>
    <t xml:space="preserve">TORNEO NACIONAL DE ASOCIACIONES CATEGORIA JUVENILES </t>
  </si>
  <si>
    <t>Gomez</t>
  </si>
  <si>
    <t>Zambrano</t>
  </si>
  <si>
    <t>TOTAL DU</t>
  </si>
  <si>
    <t>PROMDU</t>
  </si>
  <si>
    <t xml:space="preserve">JUVENILES SUB 21 </t>
  </si>
  <si>
    <t>Cristinaa</t>
  </si>
  <si>
    <t>Carlos1</t>
  </si>
  <si>
    <t>Carlos2</t>
  </si>
  <si>
    <t>Carlos3</t>
  </si>
  <si>
    <t>Myriam</t>
  </si>
  <si>
    <t>TOTAL CU</t>
  </si>
  <si>
    <t>PROM C</t>
  </si>
  <si>
    <t xml:space="preserve"> </t>
  </si>
  <si>
    <t>JUVENILES SUB 16 VARONES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</si>
</sst>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/>
    <xf numFmtId="0" fontId="2" fillId="0" borderId="17" xfId="0" applyFont="1" applyBorder="1"/>
    <xf numFmtId="0" fontId="2" fillId="0" borderId="19" xfId="0" applyFont="1" applyBorder="1"/>
    <xf numFmtId="0" fontId="5" fillId="0" borderId="4" xfId="0" applyFont="1" applyBorder="1" applyAlignment="1">
      <alignment horizontal="center"/>
    </xf>
    <xf numFmtId="43" fontId="2" fillId="0" borderId="13" xfId="1" applyFont="1" applyBorder="1"/>
    <xf numFmtId="0" fontId="2" fillId="0" borderId="18" xfId="0" applyFont="1" applyBorder="1"/>
    <xf numFmtId="0" fontId="5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17" xfId="0" applyFont="1" applyFill="1" applyBorder="1"/>
    <xf numFmtId="0" fontId="2" fillId="0" borderId="19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0" xfId="0" applyFont="1" applyFill="1" applyBorder="1"/>
    <xf numFmtId="164" fontId="2" fillId="0" borderId="12" xfId="1" applyNumberFormat="1" applyFont="1" applyFill="1" applyBorder="1"/>
    <xf numFmtId="43" fontId="2" fillId="0" borderId="13" xfId="1" applyNumberFormat="1" applyFont="1" applyFill="1" applyBorder="1"/>
    <xf numFmtId="164" fontId="2" fillId="0" borderId="14" xfId="1" applyNumberFormat="1" applyFont="1" applyFill="1" applyBorder="1"/>
    <xf numFmtId="43" fontId="2" fillId="0" borderId="16" xfId="1" applyNumberFormat="1" applyFont="1" applyFill="1" applyBorder="1"/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6" xfId="0" applyFont="1" applyFill="1" applyBorder="1"/>
    <xf numFmtId="0" fontId="2" fillId="0" borderId="0" xfId="0" applyFont="1" applyFill="1" applyAlignment="1">
      <alignment horizontal="center"/>
    </xf>
    <xf numFmtId="0" fontId="2" fillId="0" borderId="21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5" fillId="0" borderId="25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3" fontId="2" fillId="0" borderId="0" xfId="1" applyNumberFormat="1" applyFont="1" applyFill="1" applyBorder="1"/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/>
    <xf numFmtId="0" fontId="5" fillId="0" borderId="17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18" xfId="0" applyFont="1" applyFill="1" applyBorder="1"/>
    <xf numFmtId="0" fontId="2" fillId="0" borderId="11" xfId="0" applyFont="1" applyFill="1" applyBorder="1"/>
    <xf numFmtId="0" fontId="2" fillId="0" borderId="20" xfId="0" applyFont="1" applyFill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0" fillId="0" borderId="4" xfId="0" applyBorder="1"/>
    <xf numFmtId="0" fontId="2" fillId="0" borderId="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46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0" borderId="48" xfId="0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4" xfId="0" applyFont="1" applyFill="1" applyBorder="1"/>
    <xf numFmtId="0" fontId="5" fillId="0" borderId="4" xfId="0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/>
    <xf numFmtId="0" fontId="2" fillId="0" borderId="31" xfId="0" applyFont="1" applyBorder="1"/>
    <xf numFmtId="0" fontId="2" fillId="0" borderId="33" xfId="0" applyFont="1" applyBorder="1"/>
    <xf numFmtId="0" fontId="2" fillId="0" borderId="36" xfId="0" applyFont="1" applyBorder="1"/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2" fillId="0" borderId="28" xfId="0" applyFont="1" applyFill="1" applyBorder="1"/>
    <xf numFmtId="0" fontId="2" fillId="0" borderId="30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43" fontId="2" fillId="0" borderId="19" xfId="1" applyNumberFormat="1" applyFont="1" applyFill="1" applyBorder="1"/>
    <xf numFmtId="0" fontId="2" fillId="0" borderId="27" xfId="0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0" xfId="0" applyFont="1" applyBorder="1"/>
    <xf numFmtId="0" fontId="2" fillId="0" borderId="25" xfId="0" applyFont="1" applyBorder="1"/>
    <xf numFmtId="0" fontId="5" fillId="0" borderId="52" xfId="0" applyFont="1" applyBorder="1" applyAlignment="1">
      <alignment horizontal="center"/>
    </xf>
    <xf numFmtId="0" fontId="2" fillId="0" borderId="37" xfId="0" applyFont="1" applyFill="1" applyBorder="1"/>
    <xf numFmtId="0" fontId="2" fillId="0" borderId="51" xfId="0" applyFont="1" applyFill="1" applyBorder="1"/>
    <xf numFmtId="0" fontId="5" fillId="0" borderId="17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Fill="1" applyBorder="1"/>
    <xf numFmtId="0" fontId="5" fillId="0" borderId="53" xfId="0" applyFont="1" applyBorder="1"/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43" fontId="2" fillId="0" borderId="13" xfId="1" applyFont="1" applyFill="1" applyBorder="1"/>
    <xf numFmtId="43" fontId="2" fillId="0" borderId="16" xfId="1" applyFont="1" applyFill="1" applyBorder="1"/>
    <xf numFmtId="0" fontId="2" fillId="0" borderId="46" xfId="0" applyFont="1" applyFill="1" applyBorder="1"/>
    <xf numFmtId="0" fontId="2" fillId="0" borderId="56" xfId="0" applyFont="1" applyFill="1" applyBorder="1"/>
    <xf numFmtId="0" fontId="2" fillId="0" borderId="57" xfId="0" applyFont="1" applyFill="1" applyBorder="1"/>
    <xf numFmtId="43" fontId="2" fillId="0" borderId="22" xfId="1" applyFont="1" applyFill="1" applyBorder="1"/>
    <xf numFmtId="0" fontId="5" fillId="0" borderId="55" xfId="0" applyFont="1" applyBorder="1"/>
    <xf numFmtId="0" fontId="2" fillId="0" borderId="42" xfId="0" applyFont="1" applyFill="1" applyBorder="1"/>
    <xf numFmtId="0" fontId="2" fillId="0" borderId="26" xfId="0" applyFont="1" applyBorder="1"/>
    <xf numFmtId="0" fontId="5" fillId="0" borderId="0" xfId="0" applyFont="1"/>
    <xf numFmtId="0" fontId="5" fillId="0" borderId="19" xfId="0" applyFont="1" applyBorder="1"/>
    <xf numFmtId="0" fontId="5" fillId="0" borderId="27" xfId="0" applyFont="1" applyBorder="1" applyAlignment="1">
      <alignment horizontal="center"/>
    </xf>
    <xf numFmtId="0" fontId="2" fillId="0" borderId="27" xfId="0" applyFont="1" applyBorder="1"/>
    <xf numFmtId="0" fontId="2" fillId="0" borderId="5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" xfId="0" applyFont="1" applyBorder="1"/>
    <xf numFmtId="0" fontId="2" fillId="0" borderId="59" xfId="0" applyFont="1" applyBorder="1"/>
    <xf numFmtId="0" fontId="5" fillId="0" borderId="6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61" xfId="0" applyFont="1" applyBorder="1"/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9" xfId="0" applyFont="1" applyFill="1" applyBorder="1"/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7" xfId="0" applyFont="1" applyFill="1" applyBorder="1"/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41" xfId="0" applyFont="1" applyFill="1" applyBorder="1"/>
    <xf numFmtId="0" fontId="2" fillId="3" borderId="4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/>
    <xf numFmtId="0" fontId="2" fillId="0" borderId="34" xfId="0" applyFont="1" applyFill="1" applyBorder="1"/>
    <xf numFmtId="0" fontId="2" fillId="0" borderId="66" xfId="0" applyFont="1" applyFill="1" applyBorder="1"/>
    <xf numFmtId="0" fontId="2" fillId="0" borderId="6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7" xfId="0" applyFont="1" applyFill="1" applyBorder="1"/>
    <xf numFmtId="43" fontId="2" fillId="0" borderId="26" xfId="1" applyNumberFormat="1" applyFont="1" applyFill="1" applyBorder="1"/>
    <xf numFmtId="164" fontId="2" fillId="4" borderId="69" xfId="0" applyNumberFormat="1" applyFont="1" applyFill="1" applyBorder="1"/>
    <xf numFmtId="0" fontId="2" fillId="4" borderId="35" xfId="0" applyFont="1" applyFill="1" applyBorder="1"/>
    <xf numFmtId="0" fontId="2" fillId="0" borderId="70" xfId="0" applyFont="1" applyFill="1" applyBorder="1"/>
    <xf numFmtId="0" fontId="5" fillId="0" borderId="28" xfId="0" applyFont="1" applyFill="1" applyBorder="1"/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" fillId="0" borderId="40" xfId="0" applyFont="1" applyFill="1" applyBorder="1"/>
    <xf numFmtId="0" fontId="2" fillId="0" borderId="72" xfId="0" applyFont="1" applyFill="1" applyBorder="1"/>
    <xf numFmtId="0" fontId="2" fillId="0" borderId="5" xfId="0" applyFont="1" applyFill="1" applyBorder="1"/>
    <xf numFmtId="0" fontId="2" fillId="0" borderId="67" xfId="0" applyFont="1" applyFill="1" applyBorder="1"/>
    <xf numFmtId="0" fontId="2" fillId="0" borderId="71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59" xfId="0" applyFont="1" applyFill="1" applyBorder="1" applyAlignment="1">
      <alignment horizontal="center"/>
    </xf>
    <xf numFmtId="164" fontId="2" fillId="0" borderId="21" xfId="1" applyNumberFormat="1" applyFont="1" applyFill="1" applyBorder="1"/>
    <xf numFmtId="43" fontId="2" fillId="0" borderId="20" xfId="1" applyNumberFormat="1" applyFont="1" applyFill="1" applyBorder="1"/>
    <xf numFmtId="164" fontId="2" fillId="0" borderId="48" xfId="0" applyNumberFormat="1" applyFont="1" applyFill="1" applyBorder="1"/>
    <xf numFmtId="0" fontId="2" fillId="0" borderId="19" xfId="0" applyFont="1" applyFill="1" applyBorder="1" applyAlignment="1">
      <alignment horizontal="center"/>
    </xf>
    <xf numFmtId="164" fontId="2" fillId="0" borderId="17" xfId="1" applyNumberFormat="1" applyFont="1" applyFill="1" applyBorder="1"/>
    <xf numFmtId="43" fontId="2" fillId="0" borderId="27" xfId="1" applyNumberFormat="1" applyFont="1" applyFill="1" applyBorder="1"/>
    <xf numFmtId="164" fontId="2" fillId="0" borderId="1" xfId="0" applyNumberFormat="1" applyFont="1" applyFill="1" applyBorder="1"/>
    <xf numFmtId="0" fontId="2" fillId="0" borderId="3" xfId="0" applyFont="1" applyFill="1" applyBorder="1"/>
    <xf numFmtId="0" fontId="2" fillId="0" borderId="66" xfId="0" applyFont="1" applyFill="1" applyBorder="1" applyAlignment="1">
      <alignment horizontal="center"/>
    </xf>
    <xf numFmtId="0" fontId="2" fillId="0" borderId="53" xfId="0" applyFont="1" applyFill="1" applyBorder="1"/>
    <xf numFmtId="0" fontId="2" fillId="0" borderId="54" xfId="0" applyFont="1" applyFill="1" applyBorder="1"/>
    <xf numFmtId="0" fontId="2" fillId="0" borderId="60" xfId="0" applyFont="1" applyFill="1" applyBorder="1"/>
    <xf numFmtId="0" fontId="5" fillId="0" borderId="28" xfId="0" applyFont="1" applyFill="1" applyBorder="1" applyAlignment="1">
      <alignment horizontal="center"/>
    </xf>
    <xf numFmtId="43" fontId="2" fillId="0" borderId="24" xfId="1" applyNumberFormat="1" applyFont="1" applyFill="1" applyBorder="1"/>
    <xf numFmtId="0" fontId="2" fillId="0" borderId="33" xfId="0" applyFont="1" applyFill="1" applyBorder="1"/>
    <xf numFmtId="0" fontId="2" fillId="0" borderId="64" xfId="0" applyFont="1" applyFill="1" applyBorder="1"/>
    <xf numFmtId="0" fontId="2" fillId="0" borderId="63" xfId="0" applyFont="1" applyFill="1" applyBorder="1" applyAlignment="1">
      <alignment horizontal="center"/>
    </xf>
    <xf numFmtId="43" fontId="2" fillId="0" borderId="66" xfId="1" applyNumberFormat="1" applyFont="1" applyFill="1" applyBorder="1"/>
    <xf numFmtId="0" fontId="2" fillId="0" borderId="5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0" xfId="0" applyFont="1" applyFill="1" applyBorder="1"/>
    <xf numFmtId="0" fontId="2" fillId="0" borderId="73" xfId="0" applyFont="1" applyFill="1" applyBorder="1"/>
    <xf numFmtId="0" fontId="2" fillId="0" borderId="5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3" fontId="2" fillId="0" borderId="55" xfId="1" applyNumberFormat="1" applyFont="1" applyFill="1" applyBorder="1"/>
    <xf numFmtId="0" fontId="2" fillId="0" borderId="44" xfId="0" applyFont="1" applyFill="1" applyBorder="1"/>
    <xf numFmtId="0" fontId="2" fillId="3" borderId="15" xfId="0" applyFont="1" applyFill="1" applyBorder="1"/>
    <xf numFmtId="0" fontId="2" fillId="3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4" fontId="2" fillId="0" borderId="16" xfId="1" applyNumberFormat="1" applyFont="1" applyFill="1" applyBorder="1"/>
    <xf numFmtId="0" fontId="2" fillId="0" borderId="29" xfId="0" applyFont="1" applyFill="1" applyBorder="1"/>
    <xf numFmtId="0" fontId="2" fillId="0" borderId="36" xfId="0" applyFont="1" applyFill="1" applyBorder="1"/>
    <xf numFmtId="0" fontId="2" fillId="0" borderId="52" xfId="0" applyFont="1" applyFill="1" applyBorder="1"/>
    <xf numFmtId="164" fontId="4" fillId="0" borderId="1" xfId="0" applyNumberFormat="1" applyFont="1" applyFill="1" applyBorder="1"/>
    <xf numFmtId="0" fontId="5" fillId="0" borderId="40" xfId="0" applyFont="1" applyBorder="1" applyAlignment="1">
      <alignment horizontal="center"/>
    </xf>
    <xf numFmtId="0" fontId="5" fillId="0" borderId="73" xfId="0" applyFont="1" applyBorder="1"/>
    <xf numFmtId="1" fontId="2" fillId="0" borderId="14" xfId="0" applyNumberFormat="1" applyFont="1" applyFill="1" applyBorder="1"/>
    <xf numFmtId="164" fontId="2" fillId="0" borderId="16" xfId="1" applyNumberFormat="1" applyFont="1" applyBorder="1"/>
    <xf numFmtId="0" fontId="2" fillId="0" borderId="43" xfId="0" applyFont="1" applyFill="1" applyBorder="1"/>
    <xf numFmtId="0" fontId="2" fillId="0" borderId="45" xfId="0" applyFont="1" applyFill="1" applyBorder="1"/>
    <xf numFmtId="0" fontId="2" fillId="0" borderId="5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6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23" xfId="0" applyFont="1" applyBorder="1"/>
    <xf numFmtId="0" fontId="2" fillId="0" borderId="56" xfId="0" applyFont="1" applyBorder="1"/>
    <xf numFmtId="43" fontId="4" fillId="0" borderId="3" xfId="1" applyFont="1" applyFill="1" applyBorder="1"/>
    <xf numFmtId="43" fontId="2" fillId="4" borderId="35" xfId="1" applyFont="1" applyFill="1" applyBorder="1"/>
    <xf numFmtId="0" fontId="5" fillId="0" borderId="74" xfId="0" applyFont="1" applyFill="1" applyBorder="1"/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3" fontId="2" fillId="0" borderId="3" xfId="1" applyFont="1" applyFill="1" applyBorder="1"/>
    <xf numFmtId="43" fontId="2" fillId="0" borderId="25" xfId="1" applyFont="1" applyFill="1" applyBorder="1"/>
    <xf numFmtId="0" fontId="4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3" fontId="2" fillId="0" borderId="4" xfId="1" applyFont="1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2" fillId="0" borderId="18" xfId="1" applyFont="1" applyBorder="1"/>
    <xf numFmtId="0" fontId="2" fillId="0" borderId="3" xfId="0" applyFont="1" applyBorder="1"/>
    <xf numFmtId="0" fontId="2" fillId="0" borderId="15" xfId="0" applyFont="1" applyBorder="1" applyAlignment="1">
      <alignment horizontal="center"/>
    </xf>
    <xf numFmtId="43" fontId="2" fillId="0" borderId="15" xfId="1" applyFont="1" applyBorder="1"/>
    <xf numFmtId="0" fontId="5" fillId="0" borderId="28" xfId="0" applyFont="1" applyBorder="1"/>
    <xf numFmtId="0" fontId="5" fillId="0" borderId="30" xfId="0" applyFont="1" applyBorder="1"/>
    <xf numFmtId="43" fontId="2" fillId="0" borderId="4" xfId="1" applyFont="1" applyFill="1" applyBorder="1"/>
    <xf numFmtId="1" fontId="2" fillId="0" borderId="4" xfId="0" applyNumberFormat="1" applyFont="1" applyFill="1" applyBorder="1"/>
    <xf numFmtId="1" fontId="2" fillId="0" borderId="4" xfId="0" applyNumberFormat="1" applyFont="1" applyBorder="1"/>
    <xf numFmtId="164" fontId="2" fillId="0" borderId="4" xfId="1" applyNumberFormat="1" applyFont="1" applyBorder="1"/>
    <xf numFmtId="43" fontId="2" fillId="0" borderId="15" xfId="1" applyFont="1" applyFill="1" applyBorder="1"/>
    <xf numFmtId="0" fontId="2" fillId="0" borderId="17" xfId="0" applyFont="1" applyBorder="1" applyAlignment="1">
      <alignment horizontal="center"/>
    </xf>
    <xf numFmtId="43" fontId="2" fillId="0" borderId="18" xfId="1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64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43" fontId="2" fillId="0" borderId="22" xfId="1" applyNumberFormat="1" applyFont="1" applyFill="1" applyBorder="1"/>
    <xf numFmtId="164" fontId="2" fillId="0" borderId="72" xfId="1" applyNumberFormat="1" applyFont="1" applyFill="1" applyBorder="1"/>
    <xf numFmtId="0" fontId="2" fillId="0" borderId="2" xfId="0" applyFont="1" applyFill="1" applyBorder="1"/>
    <xf numFmtId="164" fontId="11" fillId="5" borderId="48" xfId="0" applyNumberFormat="1" applyFont="1" applyFill="1" applyBorder="1"/>
    <xf numFmtId="164" fontId="11" fillId="5" borderId="69" xfId="0" applyNumberFormat="1" applyFont="1" applyFill="1" applyBorder="1"/>
    <xf numFmtId="164" fontId="2" fillId="5" borderId="1" xfId="0" applyNumberFormat="1" applyFont="1" applyFill="1" applyBorder="1"/>
    <xf numFmtId="3" fontId="2" fillId="0" borderId="12" xfId="0" applyNumberFormat="1" applyFont="1" applyBorder="1"/>
    <xf numFmtId="3" fontId="2" fillId="0" borderId="14" xfId="0" applyNumberFormat="1" applyFont="1" applyBorder="1"/>
    <xf numFmtId="3" fontId="2" fillId="0" borderId="0" xfId="0" applyNumberFormat="1" applyFont="1"/>
    <xf numFmtId="0" fontId="5" fillId="0" borderId="7" xfId="0" applyFont="1" applyBorder="1"/>
    <xf numFmtId="43" fontId="2" fillId="5" borderId="41" xfId="1" applyFont="1" applyFill="1" applyBorder="1"/>
    <xf numFmtId="0" fontId="11" fillId="5" borderId="62" xfId="0" applyFont="1" applyFill="1" applyBorder="1"/>
    <xf numFmtId="0" fontId="11" fillId="5" borderId="63" xfId="0" applyFont="1" applyFill="1" applyBorder="1"/>
    <xf numFmtId="0" fontId="5" fillId="0" borderId="50" xfId="0" applyFont="1" applyFill="1" applyBorder="1" applyAlignment="1">
      <alignment horizontal="center"/>
    </xf>
    <xf numFmtId="0" fontId="5" fillId="0" borderId="50" xfId="0" applyFont="1" applyFill="1" applyBorder="1"/>
    <xf numFmtId="2" fontId="2" fillId="5" borderId="41" xfId="0" applyNumberFormat="1" applyFont="1" applyFill="1" applyBorder="1"/>
    <xf numFmtId="2" fontId="11" fillId="5" borderId="62" xfId="0" applyNumberFormat="1" applyFont="1" applyFill="1" applyBorder="1"/>
    <xf numFmtId="2" fontId="11" fillId="5" borderId="63" xfId="0" applyNumberFormat="1" applyFont="1" applyFill="1" applyBorder="1"/>
    <xf numFmtId="2" fontId="2" fillId="5" borderId="41" xfId="1" applyNumberFormat="1" applyFont="1" applyFill="1" applyBorder="1"/>
    <xf numFmtId="0" fontId="5" fillId="0" borderId="74" xfId="0" applyFont="1" applyBorder="1" applyAlignment="1">
      <alignment horizontal="center"/>
    </xf>
    <xf numFmtId="3" fontId="2" fillId="0" borderId="42" xfId="0" applyNumberFormat="1" applyFont="1" applyBorder="1"/>
    <xf numFmtId="3" fontId="2" fillId="0" borderId="43" xfId="0" applyNumberFormat="1" applyFont="1" applyBorder="1"/>
    <xf numFmtId="0" fontId="5" fillId="0" borderId="49" xfId="0" applyFont="1" applyBorder="1" applyAlignment="1">
      <alignment horizontal="center"/>
    </xf>
    <xf numFmtId="43" fontId="2" fillId="0" borderId="38" xfId="1" applyFont="1" applyBorder="1"/>
    <xf numFmtId="43" fontId="2" fillId="0" borderId="39" xfId="1" applyFont="1" applyBorder="1"/>
    <xf numFmtId="3" fontId="2" fillId="0" borderId="74" xfId="0" applyNumberFormat="1" applyFont="1" applyBorder="1"/>
    <xf numFmtId="43" fontId="2" fillId="0" borderId="49" xfId="1" applyFont="1" applyBorder="1"/>
    <xf numFmtId="3" fontId="2" fillId="0" borderId="75" xfId="0" applyNumberFormat="1" applyFont="1" applyBorder="1"/>
    <xf numFmtId="3" fontId="2" fillId="0" borderId="46" xfId="0" applyNumberFormat="1" applyFont="1" applyBorder="1"/>
    <xf numFmtId="3" fontId="2" fillId="0" borderId="56" xfId="0" applyNumberFormat="1" applyFont="1" applyBorder="1"/>
    <xf numFmtId="0" fontId="2" fillId="0" borderId="57" xfId="0" applyFont="1" applyBorder="1"/>
    <xf numFmtId="0" fontId="2" fillId="0" borderId="58" xfId="0" applyFont="1" applyBorder="1"/>
    <xf numFmtId="0" fontId="5" fillId="0" borderId="73" xfId="0" applyFont="1" applyBorder="1" applyAlignment="1">
      <alignment horizontal="center"/>
    </xf>
    <xf numFmtId="0" fontId="5" fillId="0" borderId="30" xfId="0" applyFont="1" applyFill="1" applyBorder="1"/>
    <xf numFmtId="164" fontId="2" fillId="5" borderId="48" xfId="0" applyNumberFormat="1" applyFont="1" applyFill="1" applyBorder="1"/>
    <xf numFmtId="2" fontId="2" fillId="5" borderId="62" xfId="0" applyNumberFormat="1" applyFont="1" applyFill="1" applyBorder="1"/>
    <xf numFmtId="0" fontId="2" fillId="0" borderId="55" xfId="0" applyFont="1" applyFill="1" applyBorder="1"/>
    <xf numFmtId="0" fontId="5" fillId="0" borderId="40" xfId="0" applyFont="1" applyFill="1" applyBorder="1"/>
    <xf numFmtId="0" fontId="5" fillId="0" borderId="53" xfId="0" applyFont="1" applyFill="1" applyBorder="1"/>
    <xf numFmtId="0" fontId="5" fillId="0" borderId="55" xfId="0" applyFont="1" applyFill="1" applyBorder="1"/>
    <xf numFmtId="0" fontId="2" fillId="0" borderId="7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164" fontId="11" fillId="5" borderId="1" xfId="0" applyNumberFormat="1" applyFont="1" applyFill="1" applyBorder="1"/>
    <xf numFmtId="43" fontId="2" fillId="5" borderId="62" xfId="1" applyFont="1" applyFill="1" applyBorder="1"/>
    <xf numFmtId="0" fontId="11" fillId="5" borderId="41" xfId="0" applyFont="1" applyFill="1" applyBorder="1"/>
    <xf numFmtId="43" fontId="11" fillId="5" borderId="63" xfId="0" applyNumberFormat="1" applyFont="1" applyFill="1" applyBorder="1"/>
    <xf numFmtId="0" fontId="5" fillId="0" borderId="7" xfId="0" applyFont="1" applyFill="1" applyBorder="1"/>
    <xf numFmtId="0" fontId="2" fillId="0" borderId="62" xfId="0" applyFont="1" applyFill="1" applyBorder="1"/>
    <xf numFmtId="43" fontId="2" fillId="0" borderId="41" xfId="1" applyFont="1" applyFill="1" applyBorder="1"/>
    <xf numFmtId="3" fontId="2" fillId="0" borderId="12" xfId="0" applyNumberFormat="1" applyFont="1" applyFill="1" applyBorder="1"/>
    <xf numFmtId="3" fontId="2" fillId="0" borderId="57" xfId="0" applyNumberFormat="1" applyFont="1" applyFill="1" applyBorder="1"/>
    <xf numFmtId="3" fontId="2" fillId="0" borderId="11" xfId="0" applyNumberFormat="1" applyFont="1" applyFill="1" applyBorder="1"/>
    <xf numFmtId="3" fontId="2" fillId="0" borderId="51" xfId="0" applyNumberFormat="1" applyFont="1" applyFill="1" applyBorder="1"/>
    <xf numFmtId="3" fontId="2" fillId="0" borderId="3" xfId="0" applyNumberFormat="1" applyFont="1" applyBorder="1"/>
    <xf numFmtId="3" fontId="2" fillId="0" borderId="25" xfId="0" applyNumberFormat="1" applyFont="1" applyBorder="1"/>
    <xf numFmtId="3" fontId="2" fillId="0" borderId="35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5" borderId="18" xfId="0" applyFont="1" applyFill="1" applyBorder="1"/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6" xfId="1" applyFont="1" applyFill="1" applyBorder="1"/>
  </cellXfs>
  <cellStyles count="2">
    <cellStyle name="Millares" xfId="1" builtinId="3"/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="90" zoomScaleNormal="90" workbookViewId="0">
      <selection activeCell="J4" sqref="J4"/>
    </sheetView>
  </sheetViews>
  <sheetFormatPr baseColWidth="10" defaultRowHeight="15"/>
  <cols>
    <col min="1" max="1" width="4.85546875" style="1" customWidth="1"/>
    <col min="2" max="2" width="11.42578125" style="1"/>
    <col min="3" max="3" width="13" style="1" bestFit="1" customWidth="1"/>
    <col min="4" max="4" width="11.42578125" style="1"/>
    <col min="5" max="5" width="19.5703125" style="1" customWidth="1"/>
    <col min="6" max="6" width="9.7109375" style="1" bestFit="1" customWidth="1"/>
    <col min="7" max="22" width="6.28515625" style="1" customWidth="1"/>
    <col min="23" max="23" width="8.7109375" style="1" customWidth="1"/>
    <col min="24" max="24" width="9.7109375" style="1" customWidth="1"/>
    <col min="25" max="16384" width="11.42578125" style="1"/>
  </cols>
  <sheetData>
    <row r="1" spans="1:24" ht="31.5" customHeight="1" thickBot="1">
      <c r="B1" s="361" t="s">
        <v>47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spans="1:24" ht="16.5" thickBot="1">
      <c r="B2" s="2"/>
      <c r="G2" s="362" t="s">
        <v>50</v>
      </c>
      <c r="H2" s="363"/>
      <c r="I2" s="363"/>
      <c r="J2" s="363"/>
      <c r="K2" s="363"/>
      <c r="L2" s="363"/>
      <c r="M2" s="363" t="s">
        <v>51</v>
      </c>
      <c r="N2" s="363"/>
      <c r="O2" s="363"/>
      <c r="P2" s="363"/>
      <c r="Q2" s="363"/>
      <c r="R2" s="363"/>
      <c r="S2" s="363" t="s">
        <v>52</v>
      </c>
      <c r="T2" s="363"/>
      <c r="U2" s="363"/>
      <c r="V2" s="364"/>
      <c r="W2" s="148"/>
      <c r="X2" s="148"/>
    </row>
    <row r="3" spans="1:24" ht="16.5" thickBot="1">
      <c r="A3" s="136" t="s">
        <v>42</v>
      </c>
      <c r="B3" s="137" t="s">
        <v>22</v>
      </c>
      <c r="C3" s="137" t="s">
        <v>23</v>
      </c>
      <c r="D3" s="137" t="s">
        <v>24</v>
      </c>
      <c r="E3" s="157" t="s">
        <v>25</v>
      </c>
      <c r="F3" s="158" t="s">
        <v>48</v>
      </c>
      <c r="G3" s="2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3" t="s">
        <v>31</v>
      </c>
      <c r="M3" s="22" t="s">
        <v>32</v>
      </c>
      <c r="N3" s="12" t="s">
        <v>33</v>
      </c>
      <c r="O3" s="12" t="s">
        <v>34</v>
      </c>
      <c r="P3" s="12" t="s">
        <v>35</v>
      </c>
      <c r="Q3" s="12" t="s">
        <v>36</v>
      </c>
      <c r="R3" s="13" t="s">
        <v>37</v>
      </c>
      <c r="S3" s="23" t="s">
        <v>38</v>
      </c>
      <c r="T3" s="24" t="s">
        <v>39</v>
      </c>
      <c r="U3" s="24" t="s">
        <v>40</v>
      </c>
      <c r="V3" s="25" t="s">
        <v>41</v>
      </c>
      <c r="W3" s="133" t="s">
        <v>43</v>
      </c>
      <c r="X3" s="149" t="s">
        <v>44</v>
      </c>
    </row>
    <row r="4" spans="1:24" ht="21" customHeight="1">
      <c r="A4" s="123">
        <v>1</v>
      </c>
      <c r="B4" s="63" t="s">
        <v>70</v>
      </c>
      <c r="C4" s="63" t="s">
        <v>71</v>
      </c>
      <c r="D4" s="63"/>
      <c r="E4" s="175" t="s">
        <v>72</v>
      </c>
      <c r="F4" s="179">
        <f t="shared" ref="F4:F19" si="0">COUNTIF(G4:V4,"&gt;0")</f>
        <v>16</v>
      </c>
      <c r="G4" s="43">
        <f>+VLOOKUP(B4,Individual!$B$4:$L$20,6,0)</f>
        <v>205</v>
      </c>
      <c r="H4" s="32">
        <f>+VLOOKUP(B4,Individual!$B$4:$L$20,7,0)</f>
        <v>163</v>
      </c>
      <c r="I4" s="32">
        <f>+VLOOKUP(B4,Individual!$B$4:$L$20,8,0)</f>
        <v>214</v>
      </c>
      <c r="J4" s="32">
        <f>+VLOOKUP(B4,Individual!$B$4:$L$20,9,0)</f>
        <v>251</v>
      </c>
      <c r="K4" s="32">
        <f>+VLOOKUP(B4,Individual!$B$4:$L$20,10,0)</f>
        <v>182</v>
      </c>
      <c r="L4" s="44">
        <f>+VLOOKUP(B4,Individual!$B$4:$L$20,11,0)</f>
        <v>212</v>
      </c>
      <c r="M4" s="43">
        <f>+VLOOKUP(B4,Duplas!$B$4:$L$19,6,0)</f>
        <v>167</v>
      </c>
      <c r="N4" s="32">
        <f>+VLOOKUP(B4,Duplas!$B$4:$L$19,7,0)</f>
        <v>224</v>
      </c>
      <c r="O4" s="32">
        <f>+VLOOKUP(B4,Duplas!$B$4:$L$19,8,0)</f>
        <v>211</v>
      </c>
      <c r="P4" s="32">
        <f>+VLOOKUP(B4,Duplas!$B$4:$L$19,9,0)</f>
        <v>187</v>
      </c>
      <c r="Q4" s="32">
        <f>+VLOOKUP(B4,Duplas!$B$4:$L$19,10,0)</f>
        <v>178</v>
      </c>
      <c r="R4" s="44">
        <f>+VLOOKUP(B4,Duplas!$B$4:$L$19,11,0)</f>
        <v>190</v>
      </c>
      <c r="S4" s="146">
        <f>+VLOOKUP(B4,Cuartas!$B$4:$J$19,6,0)</f>
        <v>149</v>
      </c>
      <c r="T4" s="32">
        <f>+VLOOKUP(B4,Cuartas!$B$4:$J$19,7,0)</f>
        <v>165</v>
      </c>
      <c r="U4" s="32">
        <f>+VLOOKUP(B4,Cuartas!$B$4:$J$19,8,0)</f>
        <v>166</v>
      </c>
      <c r="V4" s="235">
        <f>+VLOOKUP(B4,Cuartas!$B$4:$J$19,9,0)</f>
        <v>135</v>
      </c>
      <c r="W4" s="354">
        <f t="shared" ref="W4:W19" si="1">+SUM(G4:V4)</f>
        <v>2999</v>
      </c>
      <c r="X4" s="139">
        <f t="shared" ref="X4:X19" si="2">+W4/F4</f>
        <v>187.4375</v>
      </c>
    </row>
    <row r="5" spans="1:24" ht="21" customHeight="1">
      <c r="A5" s="41">
        <v>2</v>
      </c>
      <c r="B5" s="32" t="s">
        <v>73</v>
      </c>
      <c r="C5" s="32" t="s">
        <v>74</v>
      </c>
      <c r="D5" s="32"/>
      <c r="E5" s="33" t="s">
        <v>72</v>
      </c>
      <c r="F5" s="169">
        <f t="shared" si="0"/>
        <v>16</v>
      </c>
      <c r="G5" s="43">
        <f>+VLOOKUP(B5,Individual!$B$4:$L$20,6,0)</f>
        <v>231</v>
      </c>
      <c r="H5" s="32">
        <f>+VLOOKUP(B5,Individual!$B$4:$L$20,7,0)</f>
        <v>146</v>
      </c>
      <c r="I5" s="32">
        <f>+VLOOKUP(B5,Individual!$B$4:$L$20,8,0)</f>
        <v>201</v>
      </c>
      <c r="J5" s="32">
        <f>+VLOOKUP(B5,Individual!$B$4:$L$20,9,0)</f>
        <v>167</v>
      </c>
      <c r="K5" s="32">
        <f>+VLOOKUP(B5,Individual!$B$4:$L$20,10,0)</f>
        <v>177</v>
      </c>
      <c r="L5" s="44">
        <f>+VLOOKUP(B5,Individual!$B$4:$L$20,11,0)</f>
        <v>172</v>
      </c>
      <c r="M5" s="43">
        <f>+VLOOKUP(B5,Duplas!$B$4:$L$19,6,0)</f>
        <v>165</v>
      </c>
      <c r="N5" s="32">
        <f>+VLOOKUP(B5,Duplas!$B$4:$L$19,7,0)</f>
        <v>168</v>
      </c>
      <c r="O5" s="32">
        <f>+VLOOKUP(B5,Duplas!$B$4:$L$19,8,0)</f>
        <v>208</v>
      </c>
      <c r="P5" s="32">
        <f>+VLOOKUP(B5,Duplas!$B$4:$L$19,9,0)</f>
        <v>166</v>
      </c>
      <c r="Q5" s="32">
        <f>+VLOOKUP(B5,Duplas!$B$4:$L$19,10,0)</f>
        <v>175</v>
      </c>
      <c r="R5" s="44">
        <f>+VLOOKUP(B5,Duplas!$B$4:$L$19,11,0)</f>
        <v>200</v>
      </c>
      <c r="S5" s="146">
        <f>+VLOOKUP(B5,Cuartas!$B$4:$J$19,6,0)</f>
        <v>180</v>
      </c>
      <c r="T5" s="32">
        <f>+VLOOKUP(B5,Cuartas!$B$4:$J$19,7,0)</f>
        <v>145</v>
      </c>
      <c r="U5" s="32">
        <f>+VLOOKUP(B5,Cuartas!$B$4:$J$19,8,0)</f>
        <v>135</v>
      </c>
      <c r="V5" s="235">
        <f>+VLOOKUP(B5,Cuartas!$B$4:$J$19,9,0)</f>
        <v>187</v>
      </c>
      <c r="W5" s="354">
        <f t="shared" si="1"/>
        <v>2823</v>
      </c>
      <c r="X5" s="139">
        <f t="shared" si="2"/>
        <v>176.4375</v>
      </c>
    </row>
    <row r="6" spans="1:24" ht="21" customHeight="1">
      <c r="A6" s="41">
        <v>3</v>
      </c>
      <c r="B6" s="32" t="s">
        <v>8</v>
      </c>
      <c r="C6" s="32" t="s">
        <v>11</v>
      </c>
      <c r="D6" s="32" t="s">
        <v>12</v>
      </c>
      <c r="E6" s="33" t="s">
        <v>20</v>
      </c>
      <c r="F6" s="153">
        <f t="shared" si="0"/>
        <v>16</v>
      </c>
      <c r="G6" s="43">
        <f>+VLOOKUP(B6,Individual!$B$4:$L$20,6,0)</f>
        <v>194</v>
      </c>
      <c r="H6" s="32">
        <f>+VLOOKUP(B6,Individual!$B$4:$L$20,7,0)</f>
        <v>174</v>
      </c>
      <c r="I6" s="32">
        <f>+VLOOKUP(B6,Individual!$B$4:$L$20,8,0)</f>
        <v>183</v>
      </c>
      <c r="J6" s="32">
        <f>+VLOOKUP(B6,Individual!$B$4:$L$20,9,0)</f>
        <v>145</v>
      </c>
      <c r="K6" s="32">
        <f>+VLOOKUP(B6,Individual!$B$4:$L$20,10,0)</f>
        <v>137</v>
      </c>
      <c r="L6" s="44">
        <f>+VLOOKUP(B6,Individual!$B$4:$L$20,11,0)</f>
        <v>178</v>
      </c>
      <c r="M6" s="43">
        <f>+VLOOKUP(B6,Duplas!$B$4:$L$19,6,0)</f>
        <v>151</v>
      </c>
      <c r="N6" s="32">
        <f>+VLOOKUP(B6,Duplas!$B$4:$L$19,7,0)</f>
        <v>182</v>
      </c>
      <c r="O6" s="32">
        <f>+VLOOKUP(B6,Duplas!$B$4:$L$19,8,0)</f>
        <v>175</v>
      </c>
      <c r="P6" s="32">
        <f>+VLOOKUP(B6,Duplas!$B$4:$L$19,9,0)</f>
        <v>175</v>
      </c>
      <c r="Q6" s="32">
        <f>+VLOOKUP(B6,Duplas!$B$4:$L$19,10,0)</f>
        <v>159</v>
      </c>
      <c r="R6" s="44">
        <f>+VLOOKUP(B6,Duplas!$B$4:$L$19,11,0)</f>
        <v>163</v>
      </c>
      <c r="S6" s="146">
        <f>+VLOOKUP(B6,Cuartas!$B$4:$J$19,6,0)</f>
        <v>208</v>
      </c>
      <c r="T6" s="32">
        <f>+VLOOKUP(B6,Cuartas!$B$4:$J$19,7,0)</f>
        <v>157</v>
      </c>
      <c r="U6" s="32">
        <f>+VLOOKUP(B6,Cuartas!$B$4:$J$19,8,0)</f>
        <v>160</v>
      </c>
      <c r="V6" s="235">
        <f>+VLOOKUP(B6,Cuartas!$B$4:$J$19,9,0)</f>
        <v>173</v>
      </c>
      <c r="W6" s="308">
        <f t="shared" si="1"/>
        <v>2714</v>
      </c>
      <c r="X6" s="20">
        <f t="shared" si="2"/>
        <v>169.625</v>
      </c>
    </row>
    <row r="7" spans="1:24" ht="21" customHeight="1">
      <c r="A7" s="14">
        <v>4</v>
      </c>
      <c r="B7" s="32" t="s">
        <v>82</v>
      </c>
      <c r="C7" s="32" t="s">
        <v>0</v>
      </c>
      <c r="D7" s="32" t="s">
        <v>1</v>
      </c>
      <c r="E7" s="33" t="s">
        <v>5</v>
      </c>
      <c r="F7" s="153">
        <f t="shared" si="0"/>
        <v>16</v>
      </c>
      <c r="G7" s="43">
        <f>+VLOOKUP(B7,Individual!$B$4:$L$20,6,0)</f>
        <v>189</v>
      </c>
      <c r="H7" s="32">
        <f>+VLOOKUP(B7,Individual!$B$4:$L$20,7,0)</f>
        <v>173</v>
      </c>
      <c r="I7" s="32">
        <f>+VLOOKUP(B7,Individual!$B$4:$L$20,8,0)</f>
        <v>168</v>
      </c>
      <c r="J7" s="32">
        <f>+VLOOKUP(B7,Individual!$B$4:$L$20,9,0)</f>
        <v>177</v>
      </c>
      <c r="K7" s="32">
        <f>+VLOOKUP(B7,Individual!$B$4:$L$20,10,0)</f>
        <v>191</v>
      </c>
      <c r="L7" s="44">
        <f>+VLOOKUP(B7,Individual!$B$4:$L$20,11,0)</f>
        <v>156</v>
      </c>
      <c r="M7" s="43">
        <f>+VLOOKUP(B7,Duplas!$B$4:$L$19,6,0)</f>
        <v>176</v>
      </c>
      <c r="N7" s="32">
        <f>+VLOOKUP(B7,Duplas!$B$4:$L$19,7,0)</f>
        <v>146</v>
      </c>
      <c r="O7" s="32">
        <f>+VLOOKUP(B7,Duplas!$B$4:$L$19,8,0)</f>
        <v>148</v>
      </c>
      <c r="P7" s="32">
        <f>+VLOOKUP(B7,Duplas!$B$4:$L$19,9,0)</f>
        <v>202</v>
      </c>
      <c r="Q7" s="32">
        <f>+VLOOKUP(B7,Duplas!$B$4:$L$19,10,0)</f>
        <v>160</v>
      </c>
      <c r="R7" s="44">
        <f>+VLOOKUP(B7,Duplas!$B$4:$L$19,11,0)</f>
        <v>136</v>
      </c>
      <c r="S7" s="146">
        <f>+VLOOKUP(B7,Cuartas!$B$4:$J$19,6,0)</f>
        <v>136</v>
      </c>
      <c r="T7" s="32">
        <f>+VLOOKUP(B7,Cuartas!$B$4:$J$19,7,0)</f>
        <v>164</v>
      </c>
      <c r="U7" s="32">
        <f>+VLOOKUP(B7,Cuartas!$B$4:$J$19,8,0)</f>
        <v>191</v>
      </c>
      <c r="V7" s="235">
        <f>+VLOOKUP(B7,Cuartas!$B$4:$J$19,9,0)</f>
        <v>175</v>
      </c>
      <c r="W7" s="308">
        <f t="shared" si="1"/>
        <v>2688</v>
      </c>
      <c r="X7" s="20">
        <f t="shared" si="2"/>
        <v>168</v>
      </c>
    </row>
    <row r="8" spans="1:24" ht="21" customHeight="1">
      <c r="A8" s="14">
        <v>5</v>
      </c>
      <c r="B8" s="32" t="s">
        <v>94</v>
      </c>
      <c r="C8" s="32" t="s">
        <v>174</v>
      </c>
      <c r="D8" s="32"/>
      <c r="E8" s="33" t="s">
        <v>21</v>
      </c>
      <c r="F8" s="153">
        <f t="shared" si="0"/>
        <v>16</v>
      </c>
      <c r="G8" s="43">
        <f>+VLOOKUP(B8,Individual!$B$4:$L$20,6,0)</f>
        <v>191</v>
      </c>
      <c r="H8" s="32">
        <f>+VLOOKUP(B8,Individual!$B$4:$L$20,7,0)</f>
        <v>182</v>
      </c>
      <c r="I8" s="32">
        <f>+VLOOKUP(B8,Individual!$B$4:$L$20,8,0)</f>
        <v>134</v>
      </c>
      <c r="J8" s="32">
        <f>+VLOOKUP(B8,Individual!$B$4:$L$20,9,0)</f>
        <v>139</v>
      </c>
      <c r="K8" s="32">
        <f>+VLOOKUP(B8,Individual!$B$4:$L$20,10,0)</f>
        <v>183</v>
      </c>
      <c r="L8" s="44">
        <f>+VLOOKUP(B8,Individual!$B$4:$L$20,11,0)</f>
        <v>159</v>
      </c>
      <c r="M8" s="43">
        <f>+VLOOKUP(B8,Duplas!$B$4:$L$19,6,0)</f>
        <v>143</v>
      </c>
      <c r="N8" s="32">
        <f>+VLOOKUP(B8,Duplas!$B$4:$L$19,7,0)</f>
        <v>157</v>
      </c>
      <c r="O8" s="32">
        <f>+VLOOKUP(B8,Duplas!$B$4:$L$19,8,0)</f>
        <v>146</v>
      </c>
      <c r="P8" s="32">
        <f>+VLOOKUP(B8,Duplas!$B$4:$L$19,9,0)</f>
        <v>189</v>
      </c>
      <c r="Q8" s="32">
        <f>+VLOOKUP(B8,Duplas!$B$4:$L$19,10,0)</f>
        <v>168</v>
      </c>
      <c r="R8" s="44">
        <f>+VLOOKUP(B8,Duplas!$B$4:$L$19,11,0)</f>
        <v>189</v>
      </c>
      <c r="S8" s="146">
        <f>+VLOOKUP(B8,Cuartas!$B$4:$J$19,6,0)</f>
        <v>152</v>
      </c>
      <c r="T8" s="32">
        <f>+VLOOKUP(B8,Cuartas!$B$4:$J$19,7,0)</f>
        <v>161</v>
      </c>
      <c r="U8" s="32">
        <f>+VLOOKUP(B8,Cuartas!$B$4:$J$19,8,0)</f>
        <v>159</v>
      </c>
      <c r="V8" s="235">
        <f>+VLOOKUP(B8,Cuartas!$B$4:$J$19,9,0)</f>
        <v>195</v>
      </c>
      <c r="W8" s="308">
        <f t="shared" si="1"/>
        <v>2647</v>
      </c>
      <c r="X8" s="20">
        <f t="shared" si="2"/>
        <v>165.4375</v>
      </c>
    </row>
    <row r="9" spans="1:24" ht="21" customHeight="1">
      <c r="A9" s="14">
        <v>6</v>
      </c>
      <c r="B9" s="32" t="s">
        <v>83</v>
      </c>
      <c r="C9" s="32" t="s">
        <v>84</v>
      </c>
      <c r="D9" s="32" t="s">
        <v>85</v>
      </c>
      <c r="E9" s="33" t="s">
        <v>5</v>
      </c>
      <c r="F9" s="153">
        <f t="shared" si="0"/>
        <v>16</v>
      </c>
      <c r="G9" s="43">
        <f>+VLOOKUP(B9,Individual!$B$4:$L$20,6,0)</f>
        <v>137</v>
      </c>
      <c r="H9" s="32">
        <f>+VLOOKUP(B9,Individual!$B$4:$L$20,7,0)</f>
        <v>170</v>
      </c>
      <c r="I9" s="32">
        <f>+VLOOKUP(B9,Individual!$B$4:$L$20,8,0)</f>
        <v>177</v>
      </c>
      <c r="J9" s="32">
        <f>+VLOOKUP(B9,Individual!$B$4:$L$20,9,0)</f>
        <v>177</v>
      </c>
      <c r="K9" s="32">
        <f>+VLOOKUP(B9,Individual!$B$4:$L$20,10,0)</f>
        <v>151</v>
      </c>
      <c r="L9" s="44">
        <f>+VLOOKUP(B9,Individual!$B$4:$L$20,11,0)</f>
        <v>130</v>
      </c>
      <c r="M9" s="43">
        <f>+VLOOKUP(B9,Duplas!$B$4:$L$19,6,0)</f>
        <v>183</v>
      </c>
      <c r="N9" s="32">
        <f>+VLOOKUP(B9,Duplas!$B$4:$L$19,7,0)</f>
        <v>164</v>
      </c>
      <c r="O9" s="32">
        <f>+VLOOKUP(B9,Duplas!$B$4:$L$19,8,0)</f>
        <v>159</v>
      </c>
      <c r="P9" s="32">
        <f>+VLOOKUP(B9,Duplas!$B$4:$L$19,9,0)</f>
        <v>132</v>
      </c>
      <c r="Q9" s="32">
        <f>+VLOOKUP(B9,Duplas!$B$4:$L$19,10,0)</f>
        <v>180</v>
      </c>
      <c r="R9" s="44">
        <f>+VLOOKUP(B9,Duplas!$B$4:$L$19,11,0)</f>
        <v>138</v>
      </c>
      <c r="S9" s="146">
        <f>+VLOOKUP(B9,Cuartas!$B$4:$J$19,6,0)</f>
        <v>164</v>
      </c>
      <c r="T9" s="32">
        <f>+VLOOKUP(B9,Cuartas!$B$4:$J$19,7,0)</f>
        <v>185</v>
      </c>
      <c r="U9" s="32">
        <f>+VLOOKUP(B9,Cuartas!$B$4:$J$19,8,0)</f>
        <v>181</v>
      </c>
      <c r="V9" s="235">
        <f>+VLOOKUP(B9,Cuartas!$B$4:$J$19,9,0)</f>
        <v>172</v>
      </c>
      <c r="W9" s="308">
        <f t="shared" si="1"/>
        <v>2600</v>
      </c>
      <c r="X9" s="20">
        <f t="shared" si="2"/>
        <v>162.5</v>
      </c>
    </row>
    <row r="10" spans="1:24" ht="21" customHeight="1">
      <c r="A10" s="14">
        <v>7</v>
      </c>
      <c r="B10" s="32" t="s">
        <v>6</v>
      </c>
      <c r="C10" s="32" t="s">
        <v>3</v>
      </c>
      <c r="D10" s="32" t="s">
        <v>7</v>
      </c>
      <c r="E10" s="33" t="s">
        <v>20</v>
      </c>
      <c r="F10" s="153">
        <f t="shared" si="0"/>
        <v>16</v>
      </c>
      <c r="G10" s="43">
        <f>+VLOOKUP(B10,Individual!$B$4:$L$20,6,0)</f>
        <v>151</v>
      </c>
      <c r="H10" s="32">
        <f>+VLOOKUP(B10,Individual!$B$4:$L$20,7,0)</f>
        <v>125</v>
      </c>
      <c r="I10" s="32">
        <f>+VLOOKUP(B10,Individual!$B$4:$L$20,8,0)</f>
        <v>153</v>
      </c>
      <c r="J10" s="32">
        <f>+VLOOKUP(B10,Individual!$B$4:$L$20,9,0)</f>
        <v>144</v>
      </c>
      <c r="K10" s="32">
        <f>+VLOOKUP(B10,Individual!$B$4:$L$20,10,0)</f>
        <v>174</v>
      </c>
      <c r="L10" s="44">
        <f>+VLOOKUP(B10,Individual!$B$4:$L$20,11,0)</f>
        <v>141</v>
      </c>
      <c r="M10" s="43">
        <f>+VLOOKUP(B10,Duplas!$B$4:$L$19,6,0)</f>
        <v>136</v>
      </c>
      <c r="N10" s="32">
        <f>+VLOOKUP(B10,Duplas!$B$4:$L$19,7,0)</f>
        <v>159</v>
      </c>
      <c r="O10" s="32">
        <f>+VLOOKUP(B10,Duplas!$B$4:$L$19,8,0)</f>
        <v>198</v>
      </c>
      <c r="P10" s="32">
        <f>+VLOOKUP(B10,Duplas!$B$4:$L$19,9,0)</f>
        <v>160</v>
      </c>
      <c r="Q10" s="32">
        <f>+VLOOKUP(B10,Duplas!$B$4:$L$19,10,0)</f>
        <v>179</v>
      </c>
      <c r="R10" s="44">
        <f>+VLOOKUP(B10,Duplas!$B$4:$L$19,11,0)</f>
        <v>143</v>
      </c>
      <c r="S10" s="146">
        <f>+VLOOKUP(B10,Cuartas!$B$4:$J$19,6,0)</f>
        <v>173</v>
      </c>
      <c r="T10" s="32">
        <f>+VLOOKUP(B10,Cuartas!$B$4:$J$19,7,0)</f>
        <v>166</v>
      </c>
      <c r="U10" s="32">
        <f>+VLOOKUP(B10,Cuartas!$B$4:$J$19,8,0)</f>
        <v>171</v>
      </c>
      <c r="V10" s="235">
        <f>+VLOOKUP(B10,Cuartas!$B$4:$J$19,9,0)</f>
        <v>159</v>
      </c>
      <c r="W10" s="308">
        <f t="shared" si="1"/>
        <v>2532</v>
      </c>
      <c r="X10" s="20">
        <f t="shared" si="2"/>
        <v>158.25</v>
      </c>
    </row>
    <row r="11" spans="1:24" ht="21" customHeight="1">
      <c r="A11" s="14">
        <v>8</v>
      </c>
      <c r="B11" s="32" t="s">
        <v>171</v>
      </c>
      <c r="C11" s="32" t="s">
        <v>76</v>
      </c>
      <c r="D11" s="32"/>
      <c r="E11" s="33" t="s">
        <v>72</v>
      </c>
      <c r="F11" s="169">
        <f t="shared" si="0"/>
        <v>16</v>
      </c>
      <c r="G11" s="43">
        <f>+VLOOKUP(B11,Individual!$B$4:$L$20,6,0)</f>
        <v>127</v>
      </c>
      <c r="H11" s="32">
        <f>+VLOOKUP(B11,Individual!$B$4:$L$20,7,0)</f>
        <v>180</v>
      </c>
      <c r="I11" s="32">
        <f>+VLOOKUP(B11,Individual!$B$4:$L$20,8,0)</f>
        <v>140</v>
      </c>
      <c r="J11" s="32">
        <f>+VLOOKUP(B11,Individual!$B$4:$L$20,9,0)</f>
        <v>205</v>
      </c>
      <c r="K11" s="32">
        <f>+VLOOKUP(B11,Individual!$B$4:$L$20,10,0)</f>
        <v>176</v>
      </c>
      <c r="L11" s="44">
        <f>+VLOOKUP(B11,Individual!$B$4:$L$20,11,0)</f>
        <v>190</v>
      </c>
      <c r="M11" s="43">
        <f>+VLOOKUP(B11,Duplas!$B$4:$L$19,6,0)</f>
        <v>144</v>
      </c>
      <c r="N11" s="32">
        <f>+VLOOKUP(B11,Duplas!$B$4:$L$19,7,0)</f>
        <v>153</v>
      </c>
      <c r="O11" s="32">
        <f>+VLOOKUP(B11,Duplas!$B$4:$L$19,8,0)</f>
        <v>144</v>
      </c>
      <c r="P11" s="32">
        <f>+VLOOKUP(B11,Duplas!$B$4:$L$19,9,0)</f>
        <v>142</v>
      </c>
      <c r="Q11" s="32">
        <f>+VLOOKUP(B11,Duplas!$B$4:$L$19,10,0)</f>
        <v>170</v>
      </c>
      <c r="R11" s="44">
        <f>+VLOOKUP(B11,Duplas!$B$4:$L$19,11,0)</f>
        <v>126</v>
      </c>
      <c r="S11" s="146">
        <f>+VLOOKUP(B11,Cuartas!$B$4:$J$19,6,0)</f>
        <v>127</v>
      </c>
      <c r="T11" s="32">
        <f>+VLOOKUP(B11,Cuartas!$B$4:$J$19,7,0)</f>
        <v>146</v>
      </c>
      <c r="U11" s="32">
        <f>+VLOOKUP(B11,Cuartas!$B$4:$J$19,8,0)</f>
        <v>169</v>
      </c>
      <c r="V11" s="235">
        <f>+VLOOKUP(B11,Cuartas!$B$4:$J$19,9,0)</f>
        <v>187</v>
      </c>
      <c r="W11" s="354">
        <f t="shared" si="1"/>
        <v>2526</v>
      </c>
      <c r="X11" s="139">
        <f t="shared" si="2"/>
        <v>157.875</v>
      </c>
    </row>
    <row r="12" spans="1:24" ht="21" customHeight="1">
      <c r="A12" s="14">
        <v>9</v>
      </c>
      <c r="B12" s="32" t="s">
        <v>86</v>
      </c>
      <c r="C12" s="32" t="s">
        <v>87</v>
      </c>
      <c r="D12" s="32" t="s">
        <v>88</v>
      </c>
      <c r="E12" s="33" t="s">
        <v>5</v>
      </c>
      <c r="F12" s="153">
        <f t="shared" si="0"/>
        <v>16</v>
      </c>
      <c r="G12" s="43">
        <f>+VLOOKUP(B12,Individual!$B$4:$L$20,6,0)</f>
        <v>124</v>
      </c>
      <c r="H12" s="32">
        <f>+VLOOKUP(B12,Individual!$B$4:$L$20,7,0)</f>
        <v>139</v>
      </c>
      <c r="I12" s="32">
        <f>+VLOOKUP(B12,Individual!$B$4:$L$20,8,0)</f>
        <v>116</v>
      </c>
      <c r="J12" s="32">
        <f>+VLOOKUP(B12,Individual!$B$4:$L$20,9,0)</f>
        <v>210</v>
      </c>
      <c r="K12" s="32">
        <f>+VLOOKUP(B12,Individual!$B$4:$L$20,10,0)</f>
        <v>146</v>
      </c>
      <c r="L12" s="44">
        <f>+VLOOKUP(B12,Individual!$B$4:$L$20,11,0)</f>
        <v>141</v>
      </c>
      <c r="M12" s="43">
        <f>+VLOOKUP(B12,Duplas!$B$4:$L$19,6,0)</f>
        <v>152</v>
      </c>
      <c r="N12" s="32">
        <f>+VLOOKUP(B12,Duplas!$B$4:$L$19,7,0)</f>
        <v>167</v>
      </c>
      <c r="O12" s="32">
        <f>+VLOOKUP(B12,Duplas!$B$4:$L$19,8,0)</f>
        <v>169</v>
      </c>
      <c r="P12" s="32">
        <f>+VLOOKUP(B12,Duplas!$B$4:$L$19,9,0)</f>
        <v>182</v>
      </c>
      <c r="Q12" s="32">
        <f>+VLOOKUP(B12,Duplas!$B$4:$L$19,10,0)</f>
        <v>142</v>
      </c>
      <c r="R12" s="44">
        <f>+VLOOKUP(B12,Duplas!$B$4:$L$19,11,0)</f>
        <v>187</v>
      </c>
      <c r="S12" s="146">
        <f>+VLOOKUP(B12,Cuartas!$B$4:$J$19,6,0)</f>
        <v>136</v>
      </c>
      <c r="T12" s="32">
        <f>+VLOOKUP(B12,Cuartas!$B$4:$J$19,7,0)</f>
        <v>195</v>
      </c>
      <c r="U12" s="32">
        <f>+VLOOKUP(B12,Cuartas!$B$4:$J$19,8,0)</f>
        <v>158</v>
      </c>
      <c r="V12" s="235">
        <f>+VLOOKUP(B12,Cuartas!$B$4:$J$19,9,0)</f>
        <v>143</v>
      </c>
      <c r="W12" s="308">
        <f t="shared" si="1"/>
        <v>2507</v>
      </c>
      <c r="X12" s="20">
        <f t="shared" si="2"/>
        <v>156.6875</v>
      </c>
    </row>
    <row r="13" spans="1:24" ht="21" customHeight="1">
      <c r="A13" s="14">
        <v>10</v>
      </c>
      <c r="B13" s="32" t="s">
        <v>92</v>
      </c>
      <c r="C13" s="32" t="s">
        <v>93</v>
      </c>
      <c r="D13" s="32"/>
      <c r="E13" s="33" t="s">
        <v>21</v>
      </c>
      <c r="F13" s="153">
        <f t="shared" si="0"/>
        <v>16</v>
      </c>
      <c r="G13" s="43">
        <f>+VLOOKUP(B13,Individual!$B$4:$L$20,6,0)</f>
        <v>173</v>
      </c>
      <c r="H13" s="32">
        <f>+VLOOKUP(B13,Individual!$B$4:$L$20,7,0)</f>
        <v>132</v>
      </c>
      <c r="I13" s="32">
        <f>+VLOOKUP(B13,Individual!$B$4:$L$20,8,0)</f>
        <v>183</v>
      </c>
      <c r="J13" s="32">
        <f>+VLOOKUP(B13,Individual!$B$4:$L$20,9,0)</f>
        <v>155</v>
      </c>
      <c r="K13" s="32">
        <f>+VLOOKUP(B13,Individual!$B$4:$L$20,10,0)</f>
        <v>126</v>
      </c>
      <c r="L13" s="44">
        <f>+VLOOKUP(B13,Individual!$B$4:$L$20,11,0)</f>
        <v>161</v>
      </c>
      <c r="M13" s="43">
        <f>+VLOOKUP(B13,Duplas!$B$4:$L$19,6,0)</f>
        <v>179</v>
      </c>
      <c r="N13" s="32">
        <f>+VLOOKUP(B13,Duplas!$B$4:$L$19,7,0)</f>
        <v>141</v>
      </c>
      <c r="O13" s="32">
        <f>+VLOOKUP(B13,Duplas!$B$4:$L$19,8,0)</f>
        <v>123</v>
      </c>
      <c r="P13" s="32">
        <f>+VLOOKUP(B13,Duplas!$B$4:$L$19,9,0)</f>
        <v>185</v>
      </c>
      <c r="Q13" s="32">
        <f>+VLOOKUP(B13,Duplas!$B$4:$L$19,10,0)</f>
        <v>145</v>
      </c>
      <c r="R13" s="44">
        <f>+VLOOKUP(B13,Duplas!$B$4:$L$19,11,0)</f>
        <v>127</v>
      </c>
      <c r="S13" s="146">
        <f>+VLOOKUP(B13,Cuartas!$B$4:$J$19,6,0)</f>
        <v>140</v>
      </c>
      <c r="T13" s="32">
        <f>+VLOOKUP(B13,Cuartas!$B$4:$J$19,7,0)</f>
        <v>144</v>
      </c>
      <c r="U13" s="32">
        <f>+VLOOKUP(B13,Cuartas!$B$4:$J$19,8,0)</f>
        <v>169</v>
      </c>
      <c r="V13" s="235">
        <f>+VLOOKUP(B13,Cuartas!$B$4:$J$19,9,0)</f>
        <v>147</v>
      </c>
      <c r="W13" s="308">
        <f t="shared" si="1"/>
        <v>2430</v>
      </c>
      <c r="X13" s="20">
        <f t="shared" si="2"/>
        <v>151.875</v>
      </c>
    </row>
    <row r="14" spans="1:24" ht="21" customHeight="1">
      <c r="A14" s="14">
        <v>11</v>
      </c>
      <c r="B14" s="32" t="s">
        <v>79</v>
      </c>
      <c r="C14" s="32" t="s">
        <v>80</v>
      </c>
      <c r="D14" s="32" t="s">
        <v>81</v>
      </c>
      <c r="E14" s="33" t="s">
        <v>5</v>
      </c>
      <c r="F14" s="153">
        <f t="shared" si="0"/>
        <v>16</v>
      </c>
      <c r="G14" s="43">
        <f>+VLOOKUP(B14,Individual!$B$4:$L$20,6,0)</f>
        <v>113</v>
      </c>
      <c r="H14" s="32">
        <f>+VLOOKUP(B14,Individual!$B$4:$L$20,7,0)</f>
        <v>143</v>
      </c>
      <c r="I14" s="32">
        <f>+VLOOKUP(B14,Individual!$B$4:$L$20,8,0)</f>
        <v>145</v>
      </c>
      <c r="J14" s="32">
        <f>+VLOOKUP(B14,Individual!$B$4:$L$20,9,0)</f>
        <v>132</v>
      </c>
      <c r="K14" s="32">
        <f>+VLOOKUP(B14,Individual!$B$4:$L$20,10,0)</f>
        <v>167</v>
      </c>
      <c r="L14" s="44">
        <f>+VLOOKUP(B14,Individual!$B$4:$L$20,11,0)</f>
        <v>135</v>
      </c>
      <c r="M14" s="43">
        <f>+VLOOKUP(B14,Duplas!$B$4:$L$19,6,0)</f>
        <v>183</v>
      </c>
      <c r="N14" s="32">
        <f>+VLOOKUP(B14,Duplas!$B$4:$L$19,7,0)</f>
        <v>155</v>
      </c>
      <c r="O14" s="32">
        <f>+VLOOKUP(B14,Duplas!$B$4:$L$19,8,0)</f>
        <v>143</v>
      </c>
      <c r="P14" s="32">
        <f>+VLOOKUP(B14,Duplas!$B$4:$L$19,9,0)</f>
        <v>147</v>
      </c>
      <c r="Q14" s="32">
        <f>+VLOOKUP(B14,Duplas!$B$4:$L$19,10,0)</f>
        <v>149</v>
      </c>
      <c r="R14" s="44">
        <f>+VLOOKUP(B14,Duplas!$B$4:$L$19,11,0)</f>
        <v>146</v>
      </c>
      <c r="S14" s="146">
        <f>+VLOOKUP(B14,Cuartas!$B$4:$J$19,6,0)</f>
        <v>144</v>
      </c>
      <c r="T14" s="32">
        <f>+VLOOKUP(B14,Cuartas!$B$4:$J$19,7,0)</f>
        <v>147</v>
      </c>
      <c r="U14" s="32">
        <f>+VLOOKUP(B14,Cuartas!$B$4:$J$19,8,0)</f>
        <v>172</v>
      </c>
      <c r="V14" s="235">
        <f>+VLOOKUP(B14,Cuartas!$B$4:$J$19,9,0)</f>
        <v>147</v>
      </c>
      <c r="W14" s="308">
        <f t="shared" si="1"/>
        <v>2368</v>
      </c>
      <c r="X14" s="20">
        <f t="shared" si="2"/>
        <v>148</v>
      </c>
    </row>
    <row r="15" spans="1:24" ht="21" customHeight="1">
      <c r="A15" s="14">
        <v>12</v>
      </c>
      <c r="B15" s="32" t="s">
        <v>77</v>
      </c>
      <c r="C15" s="32" t="s">
        <v>78</v>
      </c>
      <c r="D15" s="32"/>
      <c r="E15" s="33" t="s">
        <v>72</v>
      </c>
      <c r="F15" s="153">
        <f t="shared" si="0"/>
        <v>16</v>
      </c>
      <c r="G15" s="43">
        <f>+VLOOKUP(B15,Individual!$B$4:$L$20,6,0)</f>
        <v>137</v>
      </c>
      <c r="H15" s="32">
        <f>+VLOOKUP(B15,Individual!$B$4:$L$20,7,0)</f>
        <v>120</v>
      </c>
      <c r="I15" s="32">
        <f>+VLOOKUP(B15,Individual!$B$4:$L$20,8,0)</f>
        <v>134</v>
      </c>
      <c r="J15" s="32">
        <f>+VLOOKUP(B15,Individual!$B$4:$L$20,9,0)</f>
        <v>131</v>
      </c>
      <c r="K15" s="32">
        <f>+VLOOKUP(B15,Individual!$B$4:$L$20,10,0)</f>
        <v>186</v>
      </c>
      <c r="L15" s="44">
        <f>+VLOOKUP(B15,Individual!$B$4:$L$20,11,0)</f>
        <v>156</v>
      </c>
      <c r="M15" s="43">
        <f>+VLOOKUP(B15,Duplas!$B$4:$L$19,6,0)</f>
        <v>143</v>
      </c>
      <c r="N15" s="32">
        <f>+VLOOKUP(B15,Duplas!$B$4:$L$19,7,0)</f>
        <v>121</v>
      </c>
      <c r="O15" s="32">
        <f>+VLOOKUP(B15,Duplas!$B$4:$L$19,8,0)</f>
        <v>149</v>
      </c>
      <c r="P15" s="32">
        <f>+VLOOKUP(B15,Duplas!$B$4:$L$19,9,0)</f>
        <v>140</v>
      </c>
      <c r="Q15" s="32">
        <f>+VLOOKUP(B15,Duplas!$B$4:$L$19,10,0)</f>
        <v>145</v>
      </c>
      <c r="R15" s="44">
        <f>+VLOOKUP(B15,Duplas!$B$4:$L$19,11,0)</f>
        <v>126</v>
      </c>
      <c r="S15" s="146">
        <f>+VLOOKUP(B15,Cuartas!$B$4:$J$19,6,0)</f>
        <v>166</v>
      </c>
      <c r="T15" s="32">
        <f>+VLOOKUP(B15,Cuartas!$B$4:$J$19,7,0)</f>
        <v>117</v>
      </c>
      <c r="U15" s="32">
        <f>+VLOOKUP(B15,Cuartas!$B$4:$J$19,8,0)</f>
        <v>180</v>
      </c>
      <c r="V15" s="235">
        <f>+VLOOKUP(B15,Cuartas!$B$4:$J$19,9,0)</f>
        <v>135</v>
      </c>
      <c r="W15" s="308">
        <f t="shared" si="1"/>
        <v>2286</v>
      </c>
      <c r="X15" s="20">
        <f t="shared" si="2"/>
        <v>142.875</v>
      </c>
    </row>
    <row r="16" spans="1:24" ht="21" customHeight="1">
      <c r="A16" s="14">
        <v>13</v>
      </c>
      <c r="B16" s="32" t="s">
        <v>182</v>
      </c>
      <c r="C16" s="32" t="s">
        <v>91</v>
      </c>
      <c r="D16" s="32" t="s">
        <v>90</v>
      </c>
      <c r="E16" s="33" t="s">
        <v>20</v>
      </c>
      <c r="F16" s="153">
        <f t="shared" si="0"/>
        <v>16</v>
      </c>
      <c r="G16" s="43">
        <f>+VLOOKUP(B16,Individual!$B$4:$L$20,6,0)</f>
        <v>155</v>
      </c>
      <c r="H16" s="32">
        <f>+VLOOKUP(B16,Individual!$B$4:$L$20,7,0)</f>
        <v>140</v>
      </c>
      <c r="I16" s="32">
        <f>+VLOOKUP(B16,Individual!$B$4:$L$20,8,0)</f>
        <v>180</v>
      </c>
      <c r="J16" s="32">
        <f>+VLOOKUP(B16,Individual!$B$4:$L$20,9,0)</f>
        <v>139</v>
      </c>
      <c r="K16" s="32">
        <f>+VLOOKUP(B16,Individual!$B$4:$L$20,10,0)</f>
        <v>133</v>
      </c>
      <c r="L16" s="44">
        <f>+VLOOKUP(B16,Individual!$B$4:$L$20,11,0)</f>
        <v>118</v>
      </c>
      <c r="M16" s="43">
        <f>+VLOOKUP(B16,Duplas!$B$4:$L$19,6,0)</f>
        <v>127</v>
      </c>
      <c r="N16" s="32">
        <f>+VLOOKUP(B16,Duplas!$B$4:$L$19,7,0)</f>
        <v>165</v>
      </c>
      <c r="O16" s="32">
        <f>+VLOOKUP(B16,Duplas!$B$4:$L$19,8,0)</f>
        <v>163</v>
      </c>
      <c r="P16" s="32">
        <f>+VLOOKUP(B16,Duplas!$B$4:$L$19,9,0)</f>
        <v>115</v>
      </c>
      <c r="Q16" s="32">
        <f>+VLOOKUP(B16,Duplas!$B$4:$L$19,10,0)</f>
        <v>128</v>
      </c>
      <c r="R16" s="44">
        <f>+VLOOKUP(B16,Duplas!$B$4:$L$19,11,0)</f>
        <v>116</v>
      </c>
      <c r="S16" s="146">
        <f>+VLOOKUP(B16,Cuartas!$B$4:$J$19,6,0)</f>
        <v>153</v>
      </c>
      <c r="T16" s="32">
        <f>+VLOOKUP(B16,Cuartas!$B$4:$J$19,7,0)</f>
        <v>123</v>
      </c>
      <c r="U16" s="32">
        <f>+VLOOKUP(B16,Cuartas!$B$4:$J$19,8,0)</f>
        <v>161</v>
      </c>
      <c r="V16" s="235">
        <f>+VLOOKUP(B16,Cuartas!$B$4:$J$19,9,0)</f>
        <v>146</v>
      </c>
      <c r="W16" s="308">
        <f t="shared" si="1"/>
        <v>2262</v>
      </c>
      <c r="X16" s="20">
        <f t="shared" si="2"/>
        <v>141.375</v>
      </c>
    </row>
    <row r="17" spans="1:24" ht="21" customHeight="1">
      <c r="A17" s="14">
        <v>14</v>
      </c>
      <c r="B17" s="32" t="s">
        <v>55</v>
      </c>
      <c r="C17" s="32" t="s">
        <v>56</v>
      </c>
      <c r="D17" s="32" t="s">
        <v>61</v>
      </c>
      <c r="E17" s="33" t="s">
        <v>21</v>
      </c>
      <c r="F17" s="153">
        <f t="shared" si="0"/>
        <v>16</v>
      </c>
      <c r="G17" s="43">
        <f>+VLOOKUP(B17,Individual!$B$4:$L$20,6,0)</f>
        <v>144</v>
      </c>
      <c r="H17" s="32">
        <f>+VLOOKUP(B17,Individual!$B$4:$L$20,7,0)</f>
        <v>139</v>
      </c>
      <c r="I17" s="32">
        <f>+VLOOKUP(B17,Individual!$B$4:$L$20,8,0)</f>
        <v>117</v>
      </c>
      <c r="J17" s="32">
        <f>+VLOOKUP(B17,Individual!$B$4:$L$20,9,0)</f>
        <v>159</v>
      </c>
      <c r="K17" s="32">
        <f>+VLOOKUP(B17,Individual!$B$4:$L$20,10,0)</f>
        <v>141</v>
      </c>
      <c r="L17" s="44">
        <f>+VLOOKUP(B17,Individual!$B$4:$L$20,11,0)</f>
        <v>149</v>
      </c>
      <c r="M17" s="43">
        <f>+VLOOKUP(B17,Duplas!$B$4:$L$19,6,0)</f>
        <v>140</v>
      </c>
      <c r="N17" s="32">
        <f>+VLOOKUP(B17,Duplas!$B$4:$L$19,7,0)</f>
        <v>126</v>
      </c>
      <c r="O17" s="32">
        <f>+VLOOKUP(B17,Duplas!$B$4:$L$19,8,0)</f>
        <v>140</v>
      </c>
      <c r="P17" s="32">
        <f>+VLOOKUP(B17,Duplas!$B$4:$L$19,9,0)</f>
        <v>174</v>
      </c>
      <c r="Q17" s="32">
        <f>+VLOOKUP(B17,Duplas!$B$4:$L$19,10,0)</f>
        <v>136</v>
      </c>
      <c r="R17" s="44">
        <f>+VLOOKUP(B17,Duplas!$B$4:$L$19,11,0)</f>
        <v>181</v>
      </c>
      <c r="S17" s="146">
        <f>+VLOOKUP(B17,Cuartas!$B$4:$J$19,6,0)</f>
        <v>112</v>
      </c>
      <c r="T17" s="32">
        <f>+VLOOKUP(B17,Cuartas!$B$4:$J$19,7,0)</f>
        <v>134</v>
      </c>
      <c r="U17" s="32">
        <f>+VLOOKUP(B17,Cuartas!$B$4:$J$19,8,0)</f>
        <v>121</v>
      </c>
      <c r="V17" s="235">
        <f>+VLOOKUP(B17,Cuartas!$B$4:$J$19,9,0)</f>
        <v>112</v>
      </c>
      <c r="W17" s="308">
        <f t="shared" si="1"/>
        <v>2225</v>
      </c>
      <c r="X17" s="20">
        <f t="shared" si="2"/>
        <v>139.0625</v>
      </c>
    </row>
    <row r="18" spans="1:24" ht="21" customHeight="1">
      <c r="A18" s="14">
        <v>15</v>
      </c>
      <c r="B18" s="32" t="s">
        <v>53</v>
      </c>
      <c r="C18" s="32" t="s">
        <v>54</v>
      </c>
      <c r="D18" s="32" t="s">
        <v>60</v>
      </c>
      <c r="E18" s="33" t="s">
        <v>21</v>
      </c>
      <c r="F18" s="153">
        <f t="shared" si="0"/>
        <v>12</v>
      </c>
      <c r="G18" s="43">
        <f>+VLOOKUP(B18,Individual!$B$4:$L$20,6,0)</f>
        <v>171</v>
      </c>
      <c r="H18" s="32">
        <f>+VLOOKUP(B18,Individual!$B$4:$L$20,7,0)</f>
        <v>159</v>
      </c>
      <c r="I18" s="32">
        <f>+VLOOKUP(B18,Individual!$B$4:$L$20,8,0)</f>
        <v>186</v>
      </c>
      <c r="J18" s="32">
        <f>+VLOOKUP(B18,Individual!$B$4:$L$20,9,0)</f>
        <v>148</v>
      </c>
      <c r="K18" s="32">
        <f>+VLOOKUP(B18,Individual!$B$4:$L$20,10,0)</f>
        <v>190</v>
      </c>
      <c r="L18" s="44">
        <f>+VLOOKUP(B18,Individual!$B$4:$L$20,11,0)</f>
        <v>180</v>
      </c>
      <c r="M18" s="43">
        <f>+VLOOKUP(B18,Duplas!$B$4:$L$19,6,0)</f>
        <v>187</v>
      </c>
      <c r="N18" s="32">
        <f>+VLOOKUP(B18,Duplas!$B$4:$L$19,7,0)</f>
        <v>172</v>
      </c>
      <c r="O18" s="32">
        <f>+VLOOKUP(B18,Duplas!$B$4:$L$19,8,0)</f>
        <v>160</v>
      </c>
      <c r="P18" s="32">
        <f>+VLOOKUP(B18,Duplas!$B$4:$L$19,9,0)</f>
        <v>175</v>
      </c>
      <c r="Q18" s="32">
        <f>+VLOOKUP(B18,Duplas!$B$4:$L$19,10,0)</f>
        <v>147</v>
      </c>
      <c r="R18" s="44">
        <f>+VLOOKUP(B18,Duplas!$B$4:$L$19,11,0)</f>
        <v>170</v>
      </c>
      <c r="S18" s="146">
        <f>+VLOOKUP(B18,Cuartas!$B$4:$J$19,6,0)</f>
        <v>0</v>
      </c>
      <c r="T18" s="32">
        <f>+VLOOKUP(B18,Cuartas!$B$4:$J$19,7,0)</f>
        <v>0</v>
      </c>
      <c r="U18" s="32">
        <f>+VLOOKUP(B18,Cuartas!$B$4:$J$19,8,0)</f>
        <v>0</v>
      </c>
      <c r="V18" s="235">
        <f>+VLOOKUP(B18,Cuartas!$B$4:$J$19,9,0)</f>
        <v>0</v>
      </c>
      <c r="W18" s="308">
        <f t="shared" si="1"/>
        <v>2045</v>
      </c>
      <c r="X18" s="20">
        <f t="shared" si="2"/>
        <v>170.41666666666666</v>
      </c>
    </row>
    <row r="19" spans="1:24" ht="21" customHeight="1" thickBot="1">
      <c r="A19" s="15">
        <v>16</v>
      </c>
      <c r="B19" s="46" t="s">
        <v>178</v>
      </c>
      <c r="C19" s="46" t="s">
        <v>173</v>
      </c>
      <c r="D19" s="46" t="s">
        <v>90</v>
      </c>
      <c r="E19" s="62" t="s">
        <v>20</v>
      </c>
      <c r="F19" s="154">
        <f t="shared" si="0"/>
        <v>10</v>
      </c>
      <c r="G19" s="248">
        <f>+VLOOKUP(B19,Individual!$B$4:$L$20,6,0)</f>
        <v>0</v>
      </c>
      <c r="H19" s="46">
        <f>+VLOOKUP(B19,Individual!$B$4:$L$20,7,0)</f>
        <v>0</v>
      </c>
      <c r="I19" s="46">
        <f>+VLOOKUP(B19,Individual!$B$4:$L$20,8,0)</f>
        <v>0</v>
      </c>
      <c r="J19" s="46">
        <f>+VLOOKUP(B19,Individual!$B$4:$L$20,9,0)</f>
        <v>0</v>
      </c>
      <c r="K19" s="46">
        <f>+VLOOKUP(B19,Individual!$B$4:$L$20,10,0)</f>
        <v>0</v>
      </c>
      <c r="L19" s="49">
        <f>+VLOOKUP(B19,Individual!$B$4:$L$20,11,0)</f>
        <v>0</v>
      </c>
      <c r="M19" s="48">
        <f>+VLOOKUP(B19,Duplas!$B$4:$L$19,6,0)</f>
        <v>167</v>
      </c>
      <c r="N19" s="46">
        <f>+VLOOKUP(B19,Duplas!$B$4:$L$19,7,0)</f>
        <v>151</v>
      </c>
      <c r="O19" s="46">
        <f>+VLOOKUP(B19,Duplas!$B$4:$L$19,8,0)</f>
        <v>167</v>
      </c>
      <c r="P19" s="46">
        <f>+VLOOKUP(B19,Duplas!$B$4:$L$19,9,0)</f>
        <v>173</v>
      </c>
      <c r="Q19" s="46">
        <f>+VLOOKUP(B19,Duplas!$B$4:$L$19,10,0)</f>
        <v>180</v>
      </c>
      <c r="R19" s="49">
        <f>+VLOOKUP(B19,Duplas!$B$4:$L$19,11,0)</f>
        <v>157</v>
      </c>
      <c r="S19" s="250">
        <f>+VLOOKUP(B19,Cuartas!$B$4:$J$19,6,0)</f>
        <v>170</v>
      </c>
      <c r="T19" s="46">
        <f>+VLOOKUP(B19,Cuartas!$B$4:$J$19,7,0)</f>
        <v>132</v>
      </c>
      <c r="U19" s="46">
        <f>+VLOOKUP(B19,Cuartas!$B$4:$J$19,8,0)</f>
        <v>183</v>
      </c>
      <c r="V19" s="251">
        <f>+VLOOKUP(B19,Cuartas!$B$4:$J$19,9,0)</f>
        <v>166</v>
      </c>
      <c r="W19" s="309">
        <f t="shared" si="1"/>
        <v>1646</v>
      </c>
      <c r="X19" s="249">
        <f t="shared" si="2"/>
        <v>164.6</v>
      </c>
    </row>
  </sheetData>
  <sortState ref="B4:X19">
    <sortCondition descending="1" ref="W4:W19"/>
  </sortState>
  <mergeCells count="4">
    <mergeCell ref="B1:X1"/>
    <mergeCell ref="G2:L2"/>
    <mergeCell ref="S2:V2"/>
    <mergeCell ref="M2:R2"/>
  </mergeCells>
  <conditionalFormatting sqref="G4:V19">
    <cfRule type="cellIs" dxfId="13" priority="1" operator="greaterThan">
      <formula>250</formula>
    </cfRule>
  </conditionalFormatting>
  <pageMargins left="0.70866141732283472" right="0.70866141732283472" top="0.74803149606299213" bottom="0.74803149606299213" header="0.31496062992125984" footer="0.31496062992125984"/>
  <pageSetup scale="64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4"/>
  <sheetViews>
    <sheetView topLeftCell="A3" zoomScale="90" zoomScaleNormal="90" workbookViewId="0">
      <selection activeCell="X27" sqref="X27"/>
    </sheetView>
  </sheetViews>
  <sheetFormatPr baseColWidth="10" defaultRowHeight="15"/>
  <cols>
    <col min="1" max="1" width="5.42578125" style="1" customWidth="1"/>
    <col min="2" max="2" width="11.42578125" style="1"/>
    <col min="3" max="3" width="13.28515625" style="1" customWidth="1"/>
    <col min="4" max="4" width="11.42578125" style="1"/>
    <col min="5" max="5" width="19.5703125" style="1" bestFit="1" customWidth="1"/>
    <col min="6" max="6" width="9.7109375" style="1" bestFit="1" customWidth="1"/>
    <col min="7" max="22" width="6.28515625" style="1" customWidth="1"/>
    <col min="23" max="23" width="8.7109375" style="1" customWidth="1"/>
    <col min="24" max="24" width="9.5703125" style="1" bestFit="1" customWidth="1"/>
    <col min="25" max="16384" width="11.42578125" style="1"/>
  </cols>
  <sheetData>
    <row r="1" spans="1:25" ht="29.25" customHeight="1" thickBot="1">
      <c r="B1" s="370" t="s">
        <v>172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</row>
    <row r="2" spans="1:25" ht="18.75" customHeight="1" thickBot="1">
      <c r="B2" s="367" t="s">
        <v>159</v>
      </c>
      <c r="C2" s="368"/>
      <c r="D2" s="368"/>
      <c r="E2" s="369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5" ht="16.5" thickBot="1">
      <c r="A3" s="136" t="s">
        <v>42</v>
      </c>
      <c r="B3" s="137" t="s">
        <v>22</v>
      </c>
      <c r="C3" s="24" t="s">
        <v>23</v>
      </c>
      <c r="D3" s="24" t="s">
        <v>24</v>
      </c>
      <c r="E3" s="246" t="s">
        <v>25</v>
      </c>
      <c r="F3" s="270" t="s">
        <v>48</v>
      </c>
      <c r="G3" s="371" t="s">
        <v>50</v>
      </c>
      <c r="H3" s="372"/>
      <c r="I3" s="372"/>
      <c r="J3" s="372"/>
      <c r="K3" s="372"/>
      <c r="L3" s="373"/>
      <c r="M3" s="371" t="s">
        <v>51</v>
      </c>
      <c r="N3" s="372"/>
      <c r="O3" s="372"/>
      <c r="P3" s="372"/>
      <c r="Q3" s="372"/>
      <c r="R3" s="373"/>
      <c r="S3" s="371" t="s">
        <v>52</v>
      </c>
      <c r="T3" s="372"/>
      <c r="U3" s="372"/>
      <c r="V3" s="373"/>
    </row>
    <row r="4" spans="1:25" ht="16.5" thickBot="1">
      <c r="A4" s="289"/>
      <c r="B4" s="94"/>
      <c r="C4" s="272"/>
      <c r="D4" s="272"/>
      <c r="E4" s="272"/>
      <c r="F4" s="272"/>
      <c r="G4" s="273" t="s">
        <v>26</v>
      </c>
      <c r="H4" s="273" t="s">
        <v>27</v>
      </c>
      <c r="I4" s="273" t="s">
        <v>28</v>
      </c>
      <c r="J4" s="273" t="s">
        <v>29</v>
      </c>
      <c r="K4" s="273" t="s">
        <v>30</v>
      </c>
      <c r="L4" s="273" t="s">
        <v>31</v>
      </c>
      <c r="M4" s="273" t="s">
        <v>32</v>
      </c>
      <c r="N4" s="273" t="s">
        <v>33</v>
      </c>
      <c r="O4" s="273" t="s">
        <v>34</v>
      </c>
      <c r="P4" s="273" t="s">
        <v>35</v>
      </c>
      <c r="Q4" s="273" t="s">
        <v>36</v>
      </c>
      <c r="R4" s="273" t="s">
        <v>37</v>
      </c>
      <c r="S4" s="273" t="s">
        <v>38</v>
      </c>
      <c r="T4" s="273" t="s">
        <v>39</v>
      </c>
      <c r="U4" s="273" t="s">
        <v>40</v>
      </c>
      <c r="V4" s="273" t="s">
        <v>41</v>
      </c>
      <c r="W4" s="272" t="s">
        <v>43</v>
      </c>
      <c r="X4" s="272" t="s">
        <v>46</v>
      </c>
    </row>
    <row r="5" spans="1:25">
      <c r="A5" s="286">
        <v>1</v>
      </c>
      <c r="B5" s="63" t="s">
        <v>124</v>
      </c>
      <c r="C5" s="63" t="s">
        <v>125</v>
      </c>
      <c r="D5" s="63" t="s">
        <v>126</v>
      </c>
      <c r="E5" s="63" t="s">
        <v>5</v>
      </c>
      <c r="F5" s="274">
        <f t="shared" ref="F5:F24" si="0">COUNTIF(G5:V5,"&gt;0")</f>
        <v>16</v>
      </c>
      <c r="G5" s="21">
        <f>+VLOOKUP(B5,Individual!$B$42:$L$68,6,0)</f>
        <v>111</v>
      </c>
      <c r="H5" s="21">
        <f>+VLOOKUP(B5,Individual!$B$42:$L$68,7,0)</f>
        <v>111</v>
      </c>
      <c r="I5" s="21">
        <f>+VLOOKUP(B5,Individual!$B$42:$L$68,8,0)</f>
        <v>117</v>
      </c>
      <c r="J5" s="21">
        <f>+VLOOKUP(B5,Individual!$B$42:$L$68,9,0)</f>
        <v>174</v>
      </c>
      <c r="K5" s="21">
        <f>+VLOOKUP(B5,Individual!$B$42:$L$68,10,0)</f>
        <v>99</v>
      </c>
      <c r="L5" s="21">
        <f>+VLOOKUP(B5,Individual!$B$42:$L$68,11,0)</f>
        <v>153</v>
      </c>
      <c r="M5" s="21">
        <f>+VLOOKUP(B5,Duplas!$B$42:$L$67,6,0)</f>
        <v>115</v>
      </c>
      <c r="N5" s="21">
        <f>+VLOOKUP(B5,Duplas!$B$42:$L$67,7,0)</f>
        <v>127</v>
      </c>
      <c r="O5" s="21">
        <f>+VLOOKUP(B5,Duplas!$B$42:$L$67,8,0)</f>
        <v>139</v>
      </c>
      <c r="P5" s="21">
        <f>+VLOOKUP(B5,Duplas!$B$42:$L$67,9,0)</f>
        <v>128</v>
      </c>
      <c r="Q5" s="21">
        <f>+VLOOKUP(B5,Duplas!$B$42:$L$67,10,0)</f>
        <v>146</v>
      </c>
      <c r="R5" s="21">
        <f>+VLOOKUP(B5,Duplas!$B$42:$L$67,11,0)</f>
        <v>130</v>
      </c>
      <c r="S5" s="21">
        <f>+VLOOKUP(B5,Duplas!$B$42:$P$47,12,0)</f>
        <v>149</v>
      </c>
      <c r="T5" s="21">
        <f>+VLOOKUP(B5,Duplas!$B$42:$P$47,13,0)</f>
        <v>156</v>
      </c>
      <c r="U5" s="21">
        <f>+VLOOKUP(B5,Duplas!$B$42:$P$47,14,0)</f>
        <v>150</v>
      </c>
      <c r="V5" s="21">
        <f>+VLOOKUP(B5,Duplas!$B$42:$P$47,15,0)</f>
        <v>115</v>
      </c>
      <c r="W5" s="21">
        <f t="shared" ref="W5:W24" si="1">+SUM(G5:V5)</f>
        <v>2120</v>
      </c>
      <c r="X5" s="275">
        <f t="shared" ref="X5:X24" si="2">+W5/F5</f>
        <v>132.5</v>
      </c>
      <c r="Y5" s="276"/>
    </row>
    <row r="6" spans="1:25">
      <c r="A6" s="14">
        <v>2</v>
      </c>
      <c r="B6" s="32" t="s">
        <v>130</v>
      </c>
      <c r="C6" s="32" t="s">
        <v>131</v>
      </c>
      <c r="D6" s="32" t="s">
        <v>87</v>
      </c>
      <c r="E6" s="32" t="s">
        <v>5</v>
      </c>
      <c r="F6" s="4">
        <f t="shared" si="0"/>
        <v>16</v>
      </c>
      <c r="G6" s="5">
        <f>+VLOOKUP(B6,Individual!$B$42:$L$68,6,0)</f>
        <v>126</v>
      </c>
      <c r="H6" s="5">
        <f>+VLOOKUP(B6,Individual!$B$42:$L$68,7,0)</f>
        <v>123</v>
      </c>
      <c r="I6" s="5">
        <f>+VLOOKUP(B6,Individual!$B$42:$L$68,8,0)</f>
        <v>157</v>
      </c>
      <c r="J6" s="5">
        <f>+VLOOKUP(B6,Individual!$B$42:$L$68,9,0)</f>
        <v>109</v>
      </c>
      <c r="K6" s="5">
        <f>+VLOOKUP(B6,Individual!$B$42:$L$68,10,0)</f>
        <v>136</v>
      </c>
      <c r="L6" s="5">
        <f>+VLOOKUP(B6,Individual!$B$42:$L$68,11,0)</f>
        <v>143</v>
      </c>
      <c r="M6" s="5">
        <f>+VLOOKUP(B6,Duplas!$B$42:$L$67,6,0)</f>
        <v>114</v>
      </c>
      <c r="N6" s="5">
        <f>+VLOOKUP(B6,Duplas!$B$42:$L$67,7,0)</f>
        <v>104</v>
      </c>
      <c r="O6" s="5">
        <f>+VLOOKUP(B6,Duplas!$B$42:$L$67,8,0)</f>
        <v>173</v>
      </c>
      <c r="P6" s="5">
        <f>+VLOOKUP(B6,Duplas!$B$42:$L$67,9,0)</f>
        <v>144</v>
      </c>
      <c r="Q6" s="5">
        <f>+VLOOKUP(B6,Duplas!$B$42:$L$67,10,0)</f>
        <v>129</v>
      </c>
      <c r="R6" s="5">
        <f>+VLOOKUP(B6,Duplas!$B$42:$L$67,11,0)</f>
        <v>120</v>
      </c>
      <c r="S6" s="5">
        <f>+VLOOKUP(B6,Duplas!$B$42:$P$47,12,0)</f>
        <v>136</v>
      </c>
      <c r="T6" s="5">
        <f>+VLOOKUP(B6,Duplas!$B$42:$P$47,13,0)</f>
        <v>141</v>
      </c>
      <c r="U6" s="5">
        <f>+VLOOKUP(B6,Duplas!$B$42:$P$47,14,0)</f>
        <v>116</v>
      </c>
      <c r="V6" s="5">
        <f>+VLOOKUP(B6,Duplas!$B$42:$P$47,15,0)</f>
        <v>115</v>
      </c>
      <c r="W6" s="5">
        <f t="shared" si="1"/>
        <v>2086</v>
      </c>
      <c r="X6" s="271">
        <f t="shared" si="2"/>
        <v>130.375</v>
      </c>
      <c r="Y6" s="129"/>
    </row>
    <row r="7" spans="1:25">
      <c r="A7" s="14">
        <v>3</v>
      </c>
      <c r="B7" s="32" t="s">
        <v>138</v>
      </c>
      <c r="C7" s="32" t="s">
        <v>2</v>
      </c>
      <c r="D7" s="32" t="s">
        <v>88</v>
      </c>
      <c r="E7" s="32" t="s">
        <v>5</v>
      </c>
      <c r="F7" s="4">
        <f t="shared" si="0"/>
        <v>16</v>
      </c>
      <c r="G7" s="5">
        <f>+VLOOKUP(B7,Individual!$B$42:$L$68,6,0)</f>
        <v>119</v>
      </c>
      <c r="H7" s="5">
        <f>+VLOOKUP(B7,Individual!$B$42:$L$68,7,0)</f>
        <v>131</v>
      </c>
      <c r="I7" s="5">
        <f>+VLOOKUP(B7,Individual!$B$42:$L$68,8,0)</f>
        <v>130</v>
      </c>
      <c r="J7" s="5">
        <f>+VLOOKUP(B7,Individual!$B$42:$L$68,9,0)</f>
        <v>126</v>
      </c>
      <c r="K7" s="5">
        <f>+VLOOKUP(B7,Individual!$B$42:$L$68,10,0)</f>
        <v>123</v>
      </c>
      <c r="L7" s="5">
        <f>+VLOOKUP(B7,Individual!$B$42:$L$68,11,0)</f>
        <v>137</v>
      </c>
      <c r="M7" s="5">
        <f>+VLOOKUP(B7,Duplas!$B$42:$L$67,6,0)</f>
        <v>139</v>
      </c>
      <c r="N7" s="5">
        <f>+VLOOKUP(B7,Duplas!$B$42:$L$67,7,0)</f>
        <v>129</v>
      </c>
      <c r="O7" s="5">
        <f>+VLOOKUP(B7,Duplas!$B$42:$L$67,8,0)</f>
        <v>122</v>
      </c>
      <c r="P7" s="5">
        <f>+VLOOKUP(B7,Duplas!$B$42:$L$67,9,0)</f>
        <v>133</v>
      </c>
      <c r="Q7" s="5">
        <f>+VLOOKUP(B7,Duplas!$B$42:$L$67,10,0)</f>
        <v>138</v>
      </c>
      <c r="R7" s="5">
        <f>+VLOOKUP(B7,Duplas!$B$42:$L$67,11,0)</f>
        <v>163</v>
      </c>
      <c r="S7" s="5">
        <f>+VLOOKUP(B7,Cuartas!$B$43:$J$56,6,0)</f>
        <v>130</v>
      </c>
      <c r="T7" s="5">
        <f>+VLOOKUP(B7,Cuartas!$B$43:$J$56,7,0)</f>
        <v>136</v>
      </c>
      <c r="U7" s="5">
        <f>+VLOOKUP(B7,Cuartas!$B$43:$J$56,8,0)</f>
        <v>125</v>
      </c>
      <c r="V7" s="5">
        <f>+VLOOKUP(B7,Cuartas!$B$43:$J$56,9,0)</f>
        <v>141</v>
      </c>
      <c r="W7" s="5">
        <f t="shared" si="1"/>
        <v>2122</v>
      </c>
      <c r="X7" s="271">
        <f t="shared" si="2"/>
        <v>132.625</v>
      </c>
      <c r="Y7" s="129"/>
    </row>
    <row r="8" spans="1:25">
      <c r="A8" s="14">
        <v>4</v>
      </c>
      <c r="B8" s="32" t="s">
        <v>151</v>
      </c>
      <c r="C8" s="32" t="s">
        <v>152</v>
      </c>
      <c r="D8" s="32" t="s">
        <v>18</v>
      </c>
      <c r="E8" s="32" t="s">
        <v>5</v>
      </c>
      <c r="F8" s="4">
        <f t="shared" si="0"/>
        <v>16</v>
      </c>
      <c r="G8" s="5">
        <f>+VLOOKUP(B8,Individual!$B$42:$L$68,6,0)</f>
        <v>156</v>
      </c>
      <c r="H8" s="5">
        <f>+VLOOKUP(B8,Individual!$B$42:$L$68,7,0)</f>
        <v>138</v>
      </c>
      <c r="I8" s="5">
        <f>+VLOOKUP(B8,Individual!$B$42:$L$68,8,0)</f>
        <v>181</v>
      </c>
      <c r="J8" s="5">
        <f>+VLOOKUP(B8,Individual!$B$42:$L$68,9,0)</f>
        <v>183</v>
      </c>
      <c r="K8" s="5">
        <f>+VLOOKUP(B8,Individual!$B$42:$L$68,10,0)</f>
        <v>155</v>
      </c>
      <c r="L8" s="5">
        <f>+VLOOKUP(B8,Individual!$B$42:$L$68,11,0)</f>
        <v>188</v>
      </c>
      <c r="M8" s="5">
        <f>+VLOOKUP(B8,Duplas!$B$42:$L$67,6,0)</f>
        <v>208</v>
      </c>
      <c r="N8" s="5">
        <f>+VLOOKUP(B8,Duplas!$B$42:$L$67,7,0)</f>
        <v>182</v>
      </c>
      <c r="O8" s="5">
        <f>+VLOOKUP(B8,Duplas!$B$42:$L$67,8,0)</f>
        <v>205</v>
      </c>
      <c r="P8" s="5">
        <f>+VLOOKUP(B8,Duplas!$B$42:$L$67,9,0)</f>
        <v>189</v>
      </c>
      <c r="Q8" s="5">
        <f>+VLOOKUP(B8,Duplas!$B$42:$L$67,10,0)</f>
        <v>184</v>
      </c>
      <c r="R8" s="5">
        <f>+VLOOKUP(B8,Duplas!$B$42:$L$67,11,0)</f>
        <v>192</v>
      </c>
      <c r="S8" s="5">
        <f>+VLOOKUP(B8,Cuartas!$B$42:$J$56,6,0)</f>
        <v>178</v>
      </c>
      <c r="T8" s="5">
        <f>+VLOOKUP(B8,Cuartas!$B$42:$J$56,7,0)</f>
        <v>215</v>
      </c>
      <c r="U8" s="5">
        <f>+VLOOKUP(B8,Cuartas!$B$42:$J$56,8,0)</f>
        <v>183</v>
      </c>
      <c r="V8" s="5">
        <f>+VLOOKUP(B8,Cuartas!$B$42:$J$56,9,0)</f>
        <v>183</v>
      </c>
      <c r="W8" s="5">
        <f t="shared" si="1"/>
        <v>2920</v>
      </c>
      <c r="X8" s="271">
        <f t="shared" si="2"/>
        <v>182.5</v>
      </c>
      <c r="Y8" s="359"/>
    </row>
    <row r="9" spans="1:25" ht="15.75" thickBot="1">
      <c r="A9" s="15">
        <v>5</v>
      </c>
      <c r="B9" s="46" t="s">
        <v>150</v>
      </c>
      <c r="C9" s="46" t="s">
        <v>102</v>
      </c>
      <c r="D9" s="46" t="s">
        <v>88</v>
      </c>
      <c r="E9" s="46" t="s">
        <v>5</v>
      </c>
      <c r="F9" s="277">
        <f t="shared" si="0"/>
        <v>16</v>
      </c>
      <c r="G9" s="10">
        <f>+VLOOKUP(B9,Individual!$B$42:$L$68,6,0)</f>
        <v>179</v>
      </c>
      <c r="H9" s="10">
        <f>+VLOOKUP(B9,Individual!$B$42:$L$68,7,0)</f>
        <v>166</v>
      </c>
      <c r="I9" s="10">
        <f>+VLOOKUP(B9,Individual!$B$42:$L$68,8,0)</f>
        <v>148</v>
      </c>
      <c r="J9" s="10">
        <f>+VLOOKUP(B9,Individual!$B$42:$L$68,9,0)</f>
        <v>184</v>
      </c>
      <c r="K9" s="10">
        <f>+VLOOKUP(B9,Individual!$B$42:$L$68,10,0)</f>
        <v>137</v>
      </c>
      <c r="L9" s="10">
        <f>+VLOOKUP(B9,Individual!$B$42:$L$68,11,0)</f>
        <v>177</v>
      </c>
      <c r="M9" s="10">
        <f>+VLOOKUP(B9,Duplas!$B$42:$L$67,6,0)</f>
        <v>135</v>
      </c>
      <c r="N9" s="10">
        <f>+VLOOKUP(B9,Duplas!$B$42:$L$67,7,0)</f>
        <v>216</v>
      </c>
      <c r="O9" s="10">
        <f>+VLOOKUP(B9,Duplas!$B$42:$L$67,8,0)</f>
        <v>177</v>
      </c>
      <c r="P9" s="10">
        <f>+VLOOKUP(B9,Duplas!$B$42:$L$67,9,0)</f>
        <v>154</v>
      </c>
      <c r="Q9" s="10">
        <f>+VLOOKUP(B9,Duplas!$B$42:$L$67,10,0)</f>
        <v>169</v>
      </c>
      <c r="R9" s="10">
        <f>+VLOOKUP(B9,Duplas!$B$42:$L$67,11,0)</f>
        <v>125</v>
      </c>
      <c r="S9" s="10">
        <f>+VLOOKUP(B9,Cuartas!$B$42:$J$56,6,0)</f>
        <v>125</v>
      </c>
      <c r="T9" s="10">
        <f>+VLOOKUP(B9,Cuartas!$B$42:$J$56,7,0)</f>
        <v>120</v>
      </c>
      <c r="U9" s="10">
        <f>+VLOOKUP(B9,Cuartas!$B$42:$J$56,8,0)</f>
        <v>183</v>
      </c>
      <c r="V9" s="10">
        <f>+VLOOKUP(B9,Cuartas!$B$42:$J$56,9,0)</f>
        <v>98</v>
      </c>
      <c r="W9" s="10">
        <f t="shared" si="1"/>
        <v>2493</v>
      </c>
      <c r="X9" s="278">
        <f t="shared" si="2"/>
        <v>155.8125</v>
      </c>
      <c r="Y9" s="360">
        <f>+SUM(W5:W9)</f>
        <v>11741</v>
      </c>
    </row>
    <row r="10" spans="1:25">
      <c r="A10" s="286">
        <v>1</v>
      </c>
      <c r="B10" s="63" t="s">
        <v>154</v>
      </c>
      <c r="C10" s="63" t="s">
        <v>57</v>
      </c>
      <c r="D10" s="63" t="s">
        <v>155</v>
      </c>
      <c r="E10" s="63" t="s">
        <v>21</v>
      </c>
      <c r="F10" s="274">
        <f t="shared" si="0"/>
        <v>16</v>
      </c>
      <c r="G10" s="21">
        <f>+VLOOKUP(B10,Individual!$B$42:$L$68,6,0)</f>
        <v>137</v>
      </c>
      <c r="H10" s="21">
        <f>+VLOOKUP(B10,Individual!$B$42:$L$68,7,0)</f>
        <v>106</v>
      </c>
      <c r="I10" s="21">
        <f>+VLOOKUP(B10,Individual!$B$42:$L$68,8,0)</f>
        <v>135</v>
      </c>
      <c r="J10" s="21">
        <f>+VLOOKUP(B10,Individual!$B$42:$L$68,9,0)</f>
        <v>117</v>
      </c>
      <c r="K10" s="21">
        <f>+VLOOKUP(B10,Individual!$B$42:$L$68,10,0)</f>
        <v>109</v>
      </c>
      <c r="L10" s="21">
        <f>+VLOOKUP(B10,Individual!$B$42:$L$68,11,0)</f>
        <v>137</v>
      </c>
      <c r="M10" s="21">
        <f>+VLOOKUP(B10,Duplas!$B$42:$L$67,6,0)</f>
        <v>97</v>
      </c>
      <c r="N10" s="21">
        <f>+VLOOKUP(B10,Duplas!$B$42:$L$67,7,0)</f>
        <v>124</v>
      </c>
      <c r="O10" s="21">
        <f>+VLOOKUP(B10,Duplas!$B$42:$L$67,8,0)</f>
        <v>137</v>
      </c>
      <c r="P10" s="21">
        <f>+VLOOKUP(B10,Duplas!$B$42:$L$67,9,0)</f>
        <v>128</v>
      </c>
      <c r="Q10" s="21">
        <f>+VLOOKUP(B10,Duplas!$B$42:$L$67,10,0)</f>
        <v>99</v>
      </c>
      <c r="R10" s="21">
        <f>+VLOOKUP(B10,Duplas!$B$42:$L$67,11,0)</f>
        <v>78</v>
      </c>
      <c r="S10" s="21">
        <f>+VLOOKUP(B10,Cuartas!$B$42:$J$56,6,0)</f>
        <v>106</v>
      </c>
      <c r="T10" s="21">
        <f>+VLOOKUP(B10,Cuartas!$B$42:$J$56,7,0)</f>
        <v>139</v>
      </c>
      <c r="U10" s="21">
        <f>+VLOOKUP(B10,Cuartas!$B$42:$J$56,8,0)</f>
        <v>122</v>
      </c>
      <c r="V10" s="21">
        <f>+VLOOKUP(B10,Cuartas!$B$42:$J$56,9,0)</f>
        <v>122</v>
      </c>
      <c r="W10" s="21">
        <f t="shared" si="1"/>
        <v>1893</v>
      </c>
      <c r="X10" s="275">
        <f t="shared" si="2"/>
        <v>118.3125</v>
      </c>
      <c r="Y10" s="358"/>
    </row>
    <row r="11" spans="1:25">
      <c r="A11" s="14">
        <v>2</v>
      </c>
      <c r="B11" s="32" t="s">
        <v>127</v>
      </c>
      <c r="C11" s="32" t="s">
        <v>7</v>
      </c>
      <c r="D11" s="32" t="s">
        <v>128</v>
      </c>
      <c r="E11" s="32" t="s">
        <v>21</v>
      </c>
      <c r="F11" s="4">
        <f t="shared" si="0"/>
        <v>16</v>
      </c>
      <c r="G11" s="5">
        <f>+VLOOKUP(B11,Individual!$B$42:$L$68,6,0)</f>
        <v>142</v>
      </c>
      <c r="H11" s="5">
        <f>+VLOOKUP(B11,Individual!$B$42:$L$68,7,0)</f>
        <v>126</v>
      </c>
      <c r="I11" s="5">
        <f>+VLOOKUP(B11,Individual!$B$42:$L$68,8,0)</f>
        <v>125</v>
      </c>
      <c r="J11" s="5">
        <f>+VLOOKUP(B11,Individual!$B$42:$L$68,9,0)</f>
        <v>131</v>
      </c>
      <c r="K11" s="5">
        <f>+VLOOKUP(B11,Individual!$B$42:$L$68,10,0)</f>
        <v>157</v>
      </c>
      <c r="L11" s="5">
        <f>+VLOOKUP(B11,Individual!$B$42:$L$68,11,0)</f>
        <v>129</v>
      </c>
      <c r="M11" s="5">
        <f>+VLOOKUP(B11,Duplas!$B$42:$L$67,6,0)</f>
        <v>134</v>
      </c>
      <c r="N11" s="5">
        <f>+VLOOKUP(B11,Duplas!$B$42:$L$67,7,0)</f>
        <v>153</v>
      </c>
      <c r="O11" s="5">
        <f>+VLOOKUP(B11,Duplas!$B$42:$L$67,8,0)</f>
        <v>160</v>
      </c>
      <c r="P11" s="5">
        <f>+VLOOKUP(B11,Duplas!$B$42:$L$67,9,0)</f>
        <v>121</v>
      </c>
      <c r="Q11" s="5">
        <f>+VLOOKUP(B11,Duplas!$B$42:$L$67,10,0)</f>
        <v>120</v>
      </c>
      <c r="R11" s="5">
        <f>+VLOOKUP(B11,Duplas!$B$42:$L$67,11,0)</f>
        <v>133</v>
      </c>
      <c r="S11" s="5">
        <f>+VLOOKUP(B11,Duplas!$B$42:$P$47,12,0)</f>
        <v>115</v>
      </c>
      <c r="T11" s="5">
        <f>+VLOOKUP(B11,Duplas!$B$42:$P$47,13,0)</f>
        <v>141</v>
      </c>
      <c r="U11" s="5">
        <f>+VLOOKUP(B11,Duplas!$B$42:$P$47,14,0)</f>
        <v>175</v>
      </c>
      <c r="V11" s="5">
        <f>+VLOOKUP(B11,Duplas!$B$42:$P$47,15,0)</f>
        <v>140</v>
      </c>
      <c r="W11" s="5">
        <f t="shared" si="1"/>
        <v>2202</v>
      </c>
      <c r="X11" s="271">
        <f t="shared" si="2"/>
        <v>137.625</v>
      </c>
      <c r="Y11" s="359"/>
    </row>
    <row r="12" spans="1:25">
      <c r="A12" s="14">
        <v>3</v>
      </c>
      <c r="B12" s="32" t="s">
        <v>132</v>
      </c>
      <c r="C12" s="32" t="s">
        <v>7</v>
      </c>
      <c r="D12" s="32"/>
      <c r="E12" s="32" t="s">
        <v>21</v>
      </c>
      <c r="F12" s="4">
        <f t="shared" si="0"/>
        <v>16</v>
      </c>
      <c r="G12" s="5">
        <f>+VLOOKUP(B12,Individual!$B$42:$L$68,6,0)</f>
        <v>108</v>
      </c>
      <c r="H12" s="5">
        <f>+VLOOKUP(B12,Individual!$B$42:$L$68,7,0)</f>
        <v>78</v>
      </c>
      <c r="I12" s="5">
        <f>+VLOOKUP(B12,Individual!$B$42:$L$68,8,0)</f>
        <v>78</v>
      </c>
      <c r="J12" s="5">
        <f>+VLOOKUP(B12,Individual!$B$42:$L$68,9,0)</f>
        <v>79</v>
      </c>
      <c r="K12" s="5">
        <f>+VLOOKUP(B12,Individual!$B$42:$L$68,10,0)</f>
        <v>88</v>
      </c>
      <c r="L12" s="5">
        <f>+VLOOKUP(B12,Individual!$B$42:$L$68,11,0)</f>
        <v>96</v>
      </c>
      <c r="M12" s="5">
        <f>+VLOOKUP(B12,Duplas!$B$42:$L$67,6,0)</f>
        <v>103</v>
      </c>
      <c r="N12" s="5">
        <f>+VLOOKUP(B12,Duplas!$B$42:$L$67,7,0)</f>
        <v>133</v>
      </c>
      <c r="O12" s="5">
        <f>+VLOOKUP(B12,Duplas!$B$42:$L$67,8,0)</f>
        <v>126</v>
      </c>
      <c r="P12" s="5">
        <f>+VLOOKUP(B12,Duplas!$B$42:$L$67,9,0)</f>
        <v>93</v>
      </c>
      <c r="Q12" s="5">
        <f>+VLOOKUP(B12,Duplas!$B$42:$L$67,10,0)</f>
        <v>107</v>
      </c>
      <c r="R12" s="5">
        <f>+VLOOKUP(B12,Duplas!$B$42:$L$67,11,0)</f>
        <v>97</v>
      </c>
      <c r="S12" s="5">
        <f>+VLOOKUP(B12,Duplas!$B$42:$P$47,12,0)</f>
        <v>117</v>
      </c>
      <c r="T12" s="5">
        <f>+VLOOKUP(B12,Duplas!$B$42:$P$47,13,0)</f>
        <v>119</v>
      </c>
      <c r="U12" s="5">
        <f>+VLOOKUP(B12,Duplas!$B$42:$P$47,14,0)</f>
        <v>94</v>
      </c>
      <c r="V12" s="5">
        <f>+VLOOKUP(B12,Duplas!$B$42:$P$47,15,0)</f>
        <v>88</v>
      </c>
      <c r="W12" s="5">
        <f t="shared" si="1"/>
        <v>1604</v>
      </c>
      <c r="X12" s="271">
        <f t="shared" si="2"/>
        <v>100.25</v>
      </c>
      <c r="Y12" s="359"/>
    </row>
    <row r="13" spans="1:25">
      <c r="A13" s="14">
        <v>4</v>
      </c>
      <c r="B13" s="32" t="s">
        <v>143</v>
      </c>
      <c r="C13" s="32" t="s">
        <v>144</v>
      </c>
      <c r="D13" s="32"/>
      <c r="E13" s="32" t="s">
        <v>21</v>
      </c>
      <c r="F13" s="4">
        <f t="shared" si="0"/>
        <v>16</v>
      </c>
      <c r="G13" s="5">
        <f>+VLOOKUP(B13,Individual!$B$42:$L$68,6,0)</f>
        <v>148</v>
      </c>
      <c r="H13" s="5">
        <f>+VLOOKUP(B13,Individual!$B$42:$L$68,7,0)</f>
        <v>146</v>
      </c>
      <c r="I13" s="5">
        <f>+VLOOKUP(B13,Individual!$B$42:$L$68,8,0)</f>
        <v>145</v>
      </c>
      <c r="J13" s="5">
        <f>+VLOOKUP(B13,Individual!$B$42:$L$68,9,0)</f>
        <v>111</v>
      </c>
      <c r="K13" s="5">
        <f>+VLOOKUP(B13,Individual!$B$42:$L$68,10,0)</f>
        <v>135</v>
      </c>
      <c r="L13" s="5">
        <f>+VLOOKUP(B13,Individual!$B$42:$L$68,11,0)</f>
        <v>130</v>
      </c>
      <c r="M13" s="5">
        <f>+VLOOKUP(B13,Duplas!$B$42:$L$67,6,0)</f>
        <v>189</v>
      </c>
      <c r="N13" s="5">
        <f>+VLOOKUP(B13,Duplas!$B$42:$L$67,7,0)</f>
        <v>144</v>
      </c>
      <c r="O13" s="5">
        <f>+VLOOKUP(B13,Duplas!$B$42:$L$67,8,0)</f>
        <v>156</v>
      </c>
      <c r="P13" s="5">
        <f>+VLOOKUP(B13,Duplas!$B$42:$L$67,9,0)</f>
        <v>154</v>
      </c>
      <c r="Q13" s="5">
        <f>+VLOOKUP(B13,Duplas!$B$42:$L$67,10,0)</f>
        <v>169</v>
      </c>
      <c r="R13" s="5">
        <f>+VLOOKUP(B13,Duplas!$B$42:$L$67,11,0)</f>
        <v>141</v>
      </c>
      <c r="S13" s="5">
        <f>+VLOOKUP(B13,Cuartas!$B$43:$J$56,6,0)</f>
        <v>134</v>
      </c>
      <c r="T13" s="5">
        <f>+VLOOKUP(B13,Cuartas!$B$43:$J$56,7,0)</f>
        <v>133</v>
      </c>
      <c r="U13" s="5">
        <f>+VLOOKUP(B13,Cuartas!$B$43:$J$56,8,0)</f>
        <v>148</v>
      </c>
      <c r="V13" s="5">
        <f>+VLOOKUP(B13,Cuartas!$B$43:$J$56,9,0)</f>
        <v>155</v>
      </c>
      <c r="W13" s="5">
        <f t="shared" si="1"/>
        <v>2338</v>
      </c>
      <c r="X13" s="271">
        <f t="shared" si="2"/>
        <v>146.125</v>
      </c>
      <c r="Y13" s="359"/>
    </row>
    <row r="14" spans="1:25" ht="15.75" thickBot="1">
      <c r="A14" s="15">
        <v>5</v>
      </c>
      <c r="B14" s="46" t="s">
        <v>145</v>
      </c>
      <c r="C14" s="46" t="s">
        <v>141</v>
      </c>
      <c r="D14" s="46" t="s">
        <v>93</v>
      </c>
      <c r="E14" s="46" t="s">
        <v>21</v>
      </c>
      <c r="F14" s="277">
        <f t="shared" si="0"/>
        <v>16</v>
      </c>
      <c r="G14" s="10">
        <f>+VLOOKUP(B14,Individual!$B$42:$L$68,6,0)</f>
        <v>95</v>
      </c>
      <c r="H14" s="10">
        <f>+VLOOKUP(B14,Individual!$B$42:$L$68,7,0)</f>
        <v>104</v>
      </c>
      <c r="I14" s="10">
        <f>+VLOOKUP(B14,Individual!$B$42:$L$68,8,0)</f>
        <v>138</v>
      </c>
      <c r="J14" s="10">
        <f>+VLOOKUP(B14,Individual!$B$42:$L$68,9,0)</f>
        <v>132</v>
      </c>
      <c r="K14" s="10">
        <f>+VLOOKUP(B14,Individual!$B$42:$L$68,10,0)</f>
        <v>145</v>
      </c>
      <c r="L14" s="10">
        <f>+VLOOKUP(B14,Individual!$B$42:$L$68,11,0)</f>
        <v>70</v>
      </c>
      <c r="M14" s="10">
        <f>+VLOOKUP(B14,Duplas!$B$42:$L$67,6,0)</f>
        <v>131</v>
      </c>
      <c r="N14" s="10">
        <f>+VLOOKUP(B14,Duplas!$B$42:$L$67,7,0)</f>
        <v>126</v>
      </c>
      <c r="O14" s="10">
        <f>+VLOOKUP(B14,Duplas!$B$42:$L$67,8,0)</f>
        <v>97</v>
      </c>
      <c r="P14" s="10">
        <f>+VLOOKUP(B14,Duplas!$B$42:$L$67,9,0)</f>
        <v>94</v>
      </c>
      <c r="Q14" s="10">
        <f>+VLOOKUP(B14,Duplas!$B$42:$L$67,10,0)</f>
        <v>128</v>
      </c>
      <c r="R14" s="10">
        <f>+VLOOKUP(B14,Duplas!$B$42:$L$67,11,0)</f>
        <v>92</v>
      </c>
      <c r="S14" s="10">
        <f>+VLOOKUP(B14,Cuartas!$B$43:$J$56,6,0)</f>
        <v>121</v>
      </c>
      <c r="T14" s="10">
        <f>+VLOOKUP(B14,Cuartas!$B$43:$J$56,7,0)</f>
        <v>114</v>
      </c>
      <c r="U14" s="10">
        <f>+VLOOKUP(B14,Cuartas!$B$43:$J$56,8,0)</f>
        <v>133</v>
      </c>
      <c r="V14" s="10">
        <f>+VLOOKUP(B14,Cuartas!$B$43:$J$56,9,0)</f>
        <v>111</v>
      </c>
      <c r="W14" s="10">
        <f t="shared" si="1"/>
        <v>1831</v>
      </c>
      <c r="X14" s="278">
        <f t="shared" si="2"/>
        <v>114.4375</v>
      </c>
      <c r="Y14" s="360">
        <f>+SUM(W10:W14)</f>
        <v>9868</v>
      </c>
    </row>
    <row r="15" spans="1:25">
      <c r="A15" s="286">
        <v>1</v>
      </c>
      <c r="B15" s="63" t="s">
        <v>122</v>
      </c>
      <c r="C15" s="63" t="s">
        <v>123</v>
      </c>
      <c r="D15" s="63"/>
      <c r="E15" s="63" t="s">
        <v>72</v>
      </c>
      <c r="F15" s="274">
        <f t="shared" si="0"/>
        <v>16</v>
      </c>
      <c r="G15" s="21">
        <f>+VLOOKUP(B15,Individual!$B$42:$L$68,6,0)</f>
        <v>64</v>
      </c>
      <c r="H15" s="21">
        <f>+VLOOKUP(B15,Individual!$B$42:$L$68,7,0)</f>
        <v>95</v>
      </c>
      <c r="I15" s="21">
        <f>+VLOOKUP(B15,Individual!$B$42:$L$68,8,0)</f>
        <v>102</v>
      </c>
      <c r="J15" s="21">
        <f>+VLOOKUP(B15,Individual!$B$42:$L$68,9,0)</f>
        <v>102</v>
      </c>
      <c r="K15" s="21">
        <f>+VLOOKUP(B15,Individual!$B$42:$L$68,10,0)</f>
        <v>73</v>
      </c>
      <c r="L15" s="21">
        <f>+VLOOKUP(B15,Individual!$B$42:$L$68,11,0)</f>
        <v>77</v>
      </c>
      <c r="M15" s="21">
        <f>+VLOOKUP(B15,Duplas!$B$42:$L$67,6,0)</f>
        <v>88</v>
      </c>
      <c r="N15" s="21">
        <f>+VLOOKUP(B15,Duplas!$B$42:$L$67,7,0)</f>
        <v>67</v>
      </c>
      <c r="O15" s="21">
        <f>+VLOOKUP(B15,Duplas!$B$42:$L$67,8,0)</f>
        <v>88</v>
      </c>
      <c r="P15" s="21">
        <f>+VLOOKUP(B15,Duplas!$B$42:$L$67,9,0)</f>
        <v>90</v>
      </c>
      <c r="Q15" s="21">
        <f>+VLOOKUP(B15,Duplas!$B$42:$L$67,10,0)</f>
        <v>83</v>
      </c>
      <c r="R15" s="21">
        <f>+VLOOKUP(B15,Duplas!$B$42:$L$67,11,0)</f>
        <v>118</v>
      </c>
      <c r="S15" s="21">
        <f>+VLOOKUP(B15,Duplas!$B$42:$P$47,12,0)</f>
        <v>86</v>
      </c>
      <c r="T15" s="21">
        <f>+VLOOKUP(B15,Duplas!$B$42:$P$47,13,0)</f>
        <v>124</v>
      </c>
      <c r="U15" s="21">
        <f>+VLOOKUP(B15,Duplas!$B$42:$P$47,14,0)</f>
        <v>86</v>
      </c>
      <c r="V15" s="21">
        <f>+VLOOKUP(B15,Duplas!$B$42:$P$47,15,0)</f>
        <v>104</v>
      </c>
      <c r="W15" s="21">
        <f t="shared" si="1"/>
        <v>1447</v>
      </c>
      <c r="X15" s="275">
        <f t="shared" si="2"/>
        <v>90.4375</v>
      </c>
      <c r="Y15" s="358"/>
    </row>
    <row r="16" spans="1:25">
      <c r="A16" s="14">
        <v>2</v>
      </c>
      <c r="B16" s="32" t="s">
        <v>129</v>
      </c>
      <c r="C16" s="32" t="s">
        <v>9</v>
      </c>
      <c r="D16" s="32"/>
      <c r="E16" s="32" t="s">
        <v>72</v>
      </c>
      <c r="F16" s="4">
        <f t="shared" si="0"/>
        <v>16</v>
      </c>
      <c r="G16" s="5">
        <f>+VLOOKUP(B16,Individual!$B$42:$L$68,6,0)</f>
        <v>100</v>
      </c>
      <c r="H16" s="5">
        <f>+VLOOKUP(B16,Individual!$B$42:$L$68,7,0)</f>
        <v>130</v>
      </c>
      <c r="I16" s="5">
        <f>+VLOOKUP(B16,Individual!$B$42:$L$68,8,0)</f>
        <v>127</v>
      </c>
      <c r="J16" s="5">
        <f>+VLOOKUP(B16,Individual!$B$42:$L$68,9,0)</f>
        <v>116</v>
      </c>
      <c r="K16" s="5">
        <f>+VLOOKUP(B16,Individual!$B$42:$L$68,10,0)</f>
        <v>152</v>
      </c>
      <c r="L16" s="5">
        <f>+VLOOKUP(B16,Individual!$B$42:$L$68,11,0)</f>
        <v>134</v>
      </c>
      <c r="M16" s="5">
        <f>+VLOOKUP(B16,Duplas!$B$42:$L$67,6,0)</f>
        <v>145</v>
      </c>
      <c r="N16" s="5">
        <f>+VLOOKUP(B16,Duplas!$B$42:$L$67,7,0)</f>
        <v>137</v>
      </c>
      <c r="O16" s="5">
        <f>+VLOOKUP(B16,Duplas!$B$42:$L$67,8,0)</f>
        <v>192</v>
      </c>
      <c r="P16" s="5">
        <f>+VLOOKUP(B16,Duplas!$B$42:$L$67,9,0)</f>
        <v>166</v>
      </c>
      <c r="Q16" s="5">
        <f>+VLOOKUP(B16,Duplas!$B$42:$L$67,10,0)</f>
        <v>140</v>
      </c>
      <c r="R16" s="5">
        <f>+VLOOKUP(B16,Duplas!$B$42:$L$67,11,0)</f>
        <v>170</v>
      </c>
      <c r="S16" s="5">
        <f>+VLOOKUP(B16,Duplas!$B$42:$P$47,12,0)</f>
        <v>131</v>
      </c>
      <c r="T16" s="5">
        <f>+VLOOKUP(B16,Duplas!$B$42:$P$47,13,0)</f>
        <v>172</v>
      </c>
      <c r="U16" s="5">
        <f>+VLOOKUP(B16,Duplas!$B$42:$P$47,14,0)</f>
        <v>142</v>
      </c>
      <c r="V16" s="5">
        <f>+VLOOKUP(B16,Duplas!$B$42:$P$47,15,0)</f>
        <v>152</v>
      </c>
      <c r="W16" s="5">
        <f t="shared" si="1"/>
        <v>2306</v>
      </c>
      <c r="X16" s="271">
        <f t="shared" si="2"/>
        <v>144.125</v>
      </c>
      <c r="Y16" s="359"/>
    </row>
    <row r="17" spans="1:25">
      <c r="A17" s="14">
        <v>3</v>
      </c>
      <c r="B17" s="32" t="s">
        <v>136</v>
      </c>
      <c r="C17" s="32" t="s">
        <v>137</v>
      </c>
      <c r="D17" s="32"/>
      <c r="E17" s="32" t="s">
        <v>72</v>
      </c>
      <c r="F17" s="4">
        <f t="shared" si="0"/>
        <v>16</v>
      </c>
      <c r="G17" s="5">
        <f>+VLOOKUP(B17,Individual!$B$42:$L$68,6,0)</f>
        <v>109</v>
      </c>
      <c r="H17" s="5">
        <f>+VLOOKUP(B17,Individual!$B$42:$L$68,7,0)</f>
        <v>170</v>
      </c>
      <c r="I17" s="5">
        <f>+VLOOKUP(B17,Individual!$B$42:$L$68,8,0)</f>
        <v>157</v>
      </c>
      <c r="J17" s="5">
        <f>+VLOOKUP(B17,Individual!$B$42:$L$68,9,0)</f>
        <v>148</v>
      </c>
      <c r="K17" s="5">
        <f>+VLOOKUP(B17,Individual!$B$42:$L$68,10,0)</f>
        <v>132</v>
      </c>
      <c r="L17" s="5">
        <f>+VLOOKUP(B17,Individual!$B$42:$L$68,11,0)</f>
        <v>139</v>
      </c>
      <c r="M17" s="5">
        <f>+VLOOKUP(B17,Duplas!$B$42:$L$67,6,0)</f>
        <v>169</v>
      </c>
      <c r="N17" s="5">
        <f>+VLOOKUP(B17,Duplas!$B$42:$L$67,7,0)</f>
        <v>132</v>
      </c>
      <c r="O17" s="5">
        <f>+VLOOKUP(B17,Duplas!$B$42:$L$67,8,0)</f>
        <v>139</v>
      </c>
      <c r="P17" s="5">
        <f>+VLOOKUP(B17,Duplas!$B$42:$L$67,9,0)</f>
        <v>157</v>
      </c>
      <c r="Q17" s="5">
        <f>+VLOOKUP(B17,Duplas!$B$42:$L$67,10,0)</f>
        <v>156</v>
      </c>
      <c r="R17" s="5">
        <f>+VLOOKUP(B17,Duplas!$B$42:$L$67,11,0)</f>
        <v>160</v>
      </c>
      <c r="S17" s="5">
        <f>+VLOOKUP(B17,Cuartas!$B$43:$J$56,6,0)</f>
        <v>136</v>
      </c>
      <c r="T17" s="5">
        <f>+VLOOKUP(B17,Cuartas!$B$43:$J$56,7,0)</f>
        <v>133</v>
      </c>
      <c r="U17" s="5">
        <f>+VLOOKUP(B17,Cuartas!$B$43:$J$56,8,0)</f>
        <v>146</v>
      </c>
      <c r="V17" s="5">
        <f>+VLOOKUP(B17,Cuartas!$B$43:$J$56,9,0)</f>
        <v>131</v>
      </c>
      <c r="W17" s="5">
        <f t="shared" si="1"/>
        <v>2314</v>
      </c>
      <c r="X17" s="271">
        <f t="shared" si="2"/>
        <v>144.625</v>
      </c>
      <c r="Y17" s="359"/>
    </row>
    <row r="18" spans="1:25">
      <c r="A18" s="14">
        <v>4</v>
      </c>
      <c r="B18" s="32" t="s">
        <v>146</v>
      </c>
      <c r="C18" s="32" t="s">
        <v>147</v>
      </c>
      <c r="D18" s="32"/>
      <c r="E18" s="32" t="s">
        <v>72</v>
      </c>
      <c r="F18" s="4">
        <f t="shared" si="0"/>
        <v>16</v>
      </c>
      <c r="G18" s="5">
        <f>+VLOOKUP(B18,Individual!$B$42:$L$68,6,0)</f>
        <v>153</v>
      </c>
      <c r="H18" s="5">
        <f>+VLOOKUP(B18,Individual!$B$42:$L$68,7,0)</f>
        <v>174</v>
      </c>
      <c r="I18" s="5">
        <f>+VLOOKUP(B18,Individual!$B$42:$L$68,8,0)</f>
        <v>135</v>
      </c>
      <c r="J18" s="5">
        <f>+VLOOKUP(B18,Individual!$B$42:$L$68,9,0)</f>
        <v>194</v>
      </c>
      <c r="K18" s="5">
        <f>+VLOOKUP(B18,Individual!$B$42:$L$68,10,0)</f>
        <v>202</v>
      </c>
      <c r="L18" s="5">
        <f>+VLOOKUP(B18,Individual!$B$42:$L$68,11,0)</f>
        <v>178</v>
      </c>
      <c r="M18" s="5">
        <f>+VLOOKUP(B18,Duplas!$B$42:$L$67,6,0)</f>
        <v>153</v>
      </c>
      <c r="N18" s="5">
        <f>+VLOOKUP(B18,Duplas!$B$42:$L$67,7,0)</f>
        <v>179</v>
      </c>
      <c r="O18" s="5">
        <f>+VLOOKUP(B18,Duplas!$B$42:$L$67,8,0)</f>
        <v>169</v>
      </c>
      <c r="P18" s="5">
        <f>+VLOOKUP(B18,Duplas!$B$42:$L$67,9,0)</f>
        <v>113</v>
      </c>
      <c r="Q18" s="5">
        <f>+VLOOKUP(B18,Duplas!$B$42:$L$67,10,0)</f>
        <v>146</v>
      </c>
      <c r="R18" s="5">
        <f>+VLOOKUP(B18,Duplas!$B$42:$L$67,11,0)</f>
        <v>191</v>
      </c>
      <c r="S18" s="5">
        <f>+VLOOKUP(B18,Cuartas!$B$42:$J$56,6,0)</f>
        <v>135</v>
      </c>
      <c r="T18" s="5">
        <f>+VLOOKUP(B18,Cuartas!$B$42:$J$56,7,0)</f>
        <v>175</v>
      </c>
      <c r="U18" s="5">
        <f>+VLOOKUP(B18,Cuartas!$B$42:$J$56,8,0)</f>
        <v>164</v>
      </c>
      <c r="V18" s="5">
        <f>+VLOOKUP(B18,Cuartas!$B$42:$J$56,9,0)</f>
        <v>179</v>
      </c>
      <c r="W18" s="5">
        <f t="shared" si="1"/>
        <v>2640</v>
      </c>
      <c r="X18" s="271">
        <f t="shared" si="2"/>
        <v>165</v>
      </c>
      <c r="Y18" s="359"/>
    </row>
    <row r="19" spans="1:25">
      <c r="A19" s="14">
        <v>5</v>
      </c>
      <c r="B19" s="32" t="s">
        <v>148</v>
      </c>
      <c r="C19" s="32" t="s">
        <v>149</v>
      </c>
      <c r="D19" s="32"/>
      <c r="E19" s="32" t="s">
        <v>72</v>
      </c>
      <c r="F19" s="4">
        <f t="shared" si="0"/>
        <v>16</v>
      </c>
      <c r="G19" s="5">
        <f>+VLOOKUP(B19,Individual!$B$42:$L$68,6,0)</f>
        <v>133</v>
      </c>
      <c r="H19" s="5">
        <f>+VLOOKUP(B19,Individual!$B$42:$L$68,7,0)</f>
        <v>94</v>
      </c>
      <c r="I19" s="5">
        <f>+VLOOKUP(B19,Individual!$B$42:$L$68,8,0)</f>
        <v>151</v>
      </c>
      <c r="J19" s="5">
        <f>+VLOOKUP(B19,Individual!$B$42:$L$68,9,0)</f>
        <v>170</v>
      </c>
      <c r="K19" s="5">
        <f>+VLOOKUP(B19,Individual!$B$42:$L$68,10,0)</f>
        <v>159</v>
      </c>
      <c r="L19" s="5">
        <f>+VLOOKUP(B19,Individual!$B$42:$L$68,11,0)</f>
        <v>130</v>
      </c>
      <c r="M19" s="5">
        <f>+VLOOKUP(B19,Duplas!$B$42:$L$67,6,0)</f>
        <v>129</v>
      </c>
      <c r="N19" s="5">
        <f>+VLOOKUP(B19,Duplas!$B$42:$L$67,7,0)</f>
        <v>92</v>
      </c>
      <c r="O19" s="5">
        <f>+VLOOKUP(B19,Duplas!$B$42:$L$67,8,0)</f>
        <v>128</v>
      </c>
      <c r="P19" s="5">
        <f>+VLOOKUP(B19,Duplas!$B$42:$L$67,9,0)</f>
        <v>97</v>
      </c>
      <c r="Q19" s="5">
        <f>+VLOOKUP(B19,Duplas!$B$42:$L$67,10,0)</f>
        <v>113</v>
      </c>
      <c r="R19" s="5">
        <f>+VLOOKUP(B19,Duplas!$B$42:$L$67,11,0)</f>
        <v>115</v>
      </c>
      <c r="S19" s="5">
        <f>+VLOOKUP(B19,Cuartas!$B$42:$J$56,6,0)</f>
        <v>96</v>
      </c>
      <c r="T19" s="5">
        <f>+VLOOKUP(B19,Cuartas!$B$42:$J$56,7,0)</f>
        <v>117</v>
      </c>
      <c r="U19" s="5">
        <f>+VLOOKUP(B19,Cuartas!$B$42:$J$56,8,0)</f>
        <v>107</v>
      </c>
      <c r="V19" s="5">
        <f>+VLOOKUP(B19,Cuartas!$B$42:$J$56,9,0)</f>
        <v>144</v>
      </c>
      <c r="W19" s="5">
        <f t="shared" si="1"/>
        <v>1975</v>
      </c>
      <c r="X19" s="271">
        <f t="shared" si="2"/>
        <v>123.4375</v>
      </c>
      <c r="Y19" s="359"/>
    </row>
    <row r="20" spans="1:25" ht="15.75" thickBot="1">
      <c r="A20" s="15">
        <v>7</v>
      </c>
      <c r="B20" s="46" t="s">
        <v>134</v>
      </c>
      <c r="C20" s="46" t="s">
        <v>97</v>
      </c>
      <c r="D20" s="46"/>
      <c r="E20" s="32" t="s">
        <v>72</v>
      </c>
      <c r="F20" s="277">
        <f t="shared" si="0"/>
        <v>16</v>
      </c>
      <c r="G20" s="10">
        <f>+VLOOKUP(B20,Individual!$B$42:$L$68,6,0)</f>
        <v>80</v>
      </c>
      <c r="H20" s="10">
        <f>+VLOOKUP(B20,Individual!$B$42:$L$68,7,0)</f>
        <v>105</v>
      </c>
      <c r="I20" s="10">
        <f>+VLOOKUP(B20,Individual!$B$42:$L$68,8,0)</f>
        <v>120</v>
      </c>
      <c r="J20" s="10">
        <f>+VLOOKUP(B20,Individual!$B$42:$L$68,9,0)</f>
        <v>81</v>
      </c>
      <c r="K20" s="10">
        <f>+VLOOKUP(B20,Individual!$B$42:$L$68,10,0)</f>
        <v>81</v>
      </c>
      <c r="L20" s="10">
        <f>+VLOOKUP(B20,Individual!$B$42:$L$68,11,0)</f>
        <v>81</v>
      </c>
      <c r="M20" s="10">
        <f>+VLOOKUP(B20,Duplas!$B$42:$L$67,6,0)</f>
        <v>97</v>
      </c>
      <c r="N20" s="10">
        <f>+VLOOKUP(B20,Duplas!$B$42:$L$67,7,0)</f>
        <v>82</v>
      </c>
      <c r="O20" s="10">
        <f>+VLOOKUP(B20,Duplas!$B$42:$L$67,8,0)</f>
        <v>92</v>
      </c>
      <c r="P20" s="10">
        <f>+VLOOKUP(B20,Duplas!$B$42:$L$67,9,0)</f>
        <v>84</v>
      </c>
      <c r="Q20" s="10">
        <f>+VLOOKUP(B20,Duplas!$B$42:$L$67,10,0)</f>
        <v>105</v>
      </c>
      <c r="R20" s="10">
        <f>+VLOOKUP(B20,Duplas!$B$42:$L$67,11,0)</f>
        <v>81</v>
      </c>
      <c r="S20" s="10">
        <f>+VLOOKUP(B20,Cuartas!$B$43:$J$56,6,0)</f>
        <v>77</v>
      </c>
      <c r="T20" s="10">
        <f>+VLOOKUP(B20,Cuartas!$B$43:$J$56,7,0)</f>
        <v>78</v>
      </c>
      <c r="U20" s="10">
        <f>+VLOOKUP(B20,Cuartas!$B$43:$J$56,8,0)</f>
        <v>96</v>
      </c>
      <c r="V20" s="10">
        <f>+VLOOKUP(B20,Cuartas!$B$43:$J$56,9,0)</f>
        <v>93</v>
      </c>
      <c r="W20" s="10">
        <f t="shared" si="1"/>
        <v>1433</v>
      </c>
      <c r="X20" s="278">
        <f t="shared" si="2"/>
        <v>89.5625</v>
      </c>
      <c r="Y20" s="360">
        <f>+SUM(W15:W20)</f>
        <v>12115</v>
      </c>
    </row>
    <row r="21" spans="1:25">
      <c r="A21" s="286">
        <v>3</v>
      </c>
      <c r="B21" s="63" t="s">
        <v>139</v>
      </c>
      <c r="C21" s="63" t="s">
        <v>140</v>
      </c>
      <c r="D21" s="63" t="s">
        <v>141</v>
      </c>
      <c r="E21" s="63" t="s">
        <v>20</v>
      </c>
      <c r="F21" s="274">
        <f t="shared" si="0"/>
        <v>16</v>
      </c>
      <c r="G21" s="21">
        <f>+VLOOKUP(B21,Individual!$B$42:$L$68,6,0)</f>
        <v>148</v>
      </c>
      <c r="H21" s="21">
        <f>+VLOOKUP(B21,Individual!$B$42:$L$68,7,0)</f>
        <v>135</v>
      </c>
      <c r="I21" s="21">
        <f>+VLOOKUP(B21,Individual!$B$42:$L$68,8,0)</f>
        <v>137</v>
      </c>
      <c r="J21" s="21">
        <f>+VLOOKUP(B21,Individual!$B$42:$L$68,9,0)</f>
        <v>114</v>
      </c>
      <c r="K21" s="21">
        <f>+VLOOKUP(B21,Individual!$B$42:$L$68,10,0)</f>
        <v>139</v>
      </c>
      <c r="L21" s="21">
        <f>+VLOOKUP(B21,Individual!$B$42:$L$68,11,0)</f>
        <v>160</v>
      </c>
      <c r="M21" s="21">
        <f>+VLOOKUP(B21,Duplas!$B$42:$L$67,6,0)</f>
        <v>195</v>
      </c>
      <c r="N21" s="21">
        <f>+VLOOKUP(B21,Duplas!$B$42:$L$67,7,0)</f>
        <v>128</v>
      </c>
      <c r="O21" s="21">
        <f>+VLOOKUP(B21,Duplas!$B$42:$L$67,8,0)</f>
        <v>158</v>
      </c>
      <c r="P21" s="21">
        <f>+VLOOKUP(B21,Duplas!$B$42:$L$67,9,0)</f>
        <v>148</v>
      </c>
      <c r="Q21" s="21">
        <f>+VLOOKUP(B21,Duplas!$B$42:$L$67,10,0)</f>
        <v>143</v>
      </c>
      <c r="R21" s="21">
        <f>+VLOOKUP(B21,Duplas!$B$42:$L$67,11,0)</f>
        <v>162</v>
      </c>
      <c r="S21" s="21">
        <f>+VLOOKUP(B21,Cuartas!$B$43:$J$56,6,0)</f>
        <v>141</v>
      </c>
      <c r="T21" s="21">
        <f>+VLOOKUP(B21,Cuartas!$B$43:$J$56,7,0)</f>
        <v>169</v>
      </c>
      <c r="U21" s="21">
        <f>+VLOOKUP(B21,Cuartas!$B$43:$J$56,8,0)</f>
        <v>134</v>
      </c>
      <c r="V21" s="21">
        <f>+VLOOKUP(B21,Cuartas!$B$43:$J$56,9,0)</f>
        <v>142</v>
      </c>
      <c r="W21" s="21">
        <f t="shared" si="1"/>
        <v>2353</v>
      </c>
      <c r="X21" s="275">
        <f t="shared" si="2"/>
        <v>147.0625</v>
      </c>
      <c r="Y21" s="358"/>
    </row>
    <row r="22" spans="1:25">
      <c r="A22" s="14">
        <v>4</v>
      </c>
      <c r="B22" s="32" t="s">
        <v>142</v>
      </c>
      <c r="C22" s="32" t="s">
        <v>140</v>
      </c>
      <c r="D22" s="32" t="s">
        <v>141</v>
      </c>
      <c r="E22" s="32" t="s">
        <v>20</v>
      </c>
      <c r="F22" s="4">
        <f t="shared" si="0"/>
        <v>16</v>
      </c>
      <c r="G22" s="5">
        <f>+VLOOKUP(B22,Individual!$B$42:$L$68,6,0)</f>
        <v>141</v>
      </c>
      <c r="H22" s="5">
        <f>+VLOOKUP(B22,Individual!$B$42:$L$68,7,0)</f>
        <v>148</v>
      </c>
      <c r="I22" s="5">
        <f>+VLOOKUP(B22,Individual!$B$42:$L$68,8,0)</f>
        <v>158</v>
      </c>
      <c r="J22" s="5">
        <f>+VLOOKUP(B22,Individual!$B$42:$L$68,9,0)</f>
        <v>140</v>
      </c>
      <c r="K22" s="5">
        <f>+VLOOKUP(B22,Individual!$B$42:$L$68,10,0)</f>
        <v>107</v>
      </c>
      <c r="L22" s="5">
        <f>+VLOOKUP(B22,Individual!$B$42:$L$68,11,0)</f>
        <v>150</v>
      </c>
      <c r="M22" s="5">
        <f>+VLOOKUP(B22,Duplas!$B$42:$L$67,6,0)</f>
        <v>155</v>
      </c>
      <c r="N22" s="5">
        <f>+VLOOKUP(B22,Duplas!$B$42:$L$67,7,0)</f>
        <v>144</v>
      </c>
      <c r="O22" s="5">
        <f>+VLOOKUP(B22,Duplas!$B$42:$L$67,8,0)</f>
        <v>139</v>
      </c>
      <c r="P22" s="5">
        <f>+VLOOKUP(B22,Duplas!$B$42:$L$67,9,0)</f>
        <v>133</v>
      </c>
      <c r="Q22" s="5">
        <f>+VLOOKUP(B22,Duplas!$B$42:$L$67,10,0)</f>
        <v>184</v>
      </c>
      <c r="R22" s="5">
        <f>+VLOOKUP(B22,Duplas!$B$42:$L$67,11,0)</f>
        <v>125</v>
      </c>
      <c r="S22" s="5">
        <f>+VLOOKUP(B22,Cuartas!$B$43:$J$56,6,0)</f>
        <v>123</v>
      </c>
      <c r="T22" s="5">
        <f>+VLOOKUP(B22,Cuartas!$B$43:$J$56,7,0)</f>
        <v>136</v>
      </c>
      <c r="U22" s="5">
        <f>+VLOOKUP(B22,Cuartas!$B$43:$J$56,8,0)</f>
        <v>171</v>
      </c>
      <c r="V22" s="5">
        <f>+VLOOKUP(B22,Cuartas!$B$43:$J$56,9,0)</f>
        <v>140</v>
      </c>
      <c r="W22" s="5">
        <f t="shared" si="1"/>
        <v>2294</v>
      </c>
      <c r="X22" s="271">
        <f t="shared" si="2"/>
        <v>143.375</v>
      </c>
      <c r="Y22" s="359"/>
    </row>
    <row r="23" spans="1:25">
      <c r="A23" s="14">
        <v>4</v>
      </c>
      <c r="B23" s="32" t="s">
        <v>167</v>
      </c>
      <c r="C23" s="32" t="s">
        <v>18</v>
      </c>
      <c r="D23" s="32" t="s">
        <v>168</v>
      </c>
      <c r="E23" s="32" t="s">
        <v>20</v>
      </c>
      <c r="F23" s="4">
        <f t="shared" si="0"/>
        <v>16</v>
      </c>
      <c r="G23" s="5">
        <f>+VLOOKUP(B23,Individual!$B$42:$L$68,6,0)</f>
        <v>186</v>
      </c>
      <c r="H23" s="5">
        <f>+VLOOKUP(B23,Individual!$B$42:$L$68,7,0)</f>
        <v>113</v>
      </c>
      <c r="I23" s="5">
        <f>+VLOOKUP(B23,Individual!$B$42:$L$68,8,0)</f>
        <v>149</v>
      </c>
      <c r="J23" s="5">
        <f>+VLOOKUP(B23,Individual!$B$42:$L$68,9,0)</f>
        <v>151</v>
      </c>
      <c r="K23" s="5">
        <f>+VLOOKUP(B23,Individual!$B$42:$L$68,10,0)</f>
        <v>201</v>
      </c>
      <c r="L23" s="5">
        <f>+VLOOKUP(B23,Individual!$B$42:$L$68,11,0)</f>
        <v>129</v>
      </c>
      <c r="M23" s="5">
        <f>+VLOOKUP(B23,Duplas!$B$42:$L$67,6,0)</f>
        <v>168</v>
      </c>
      <c r="N23" s="5">
        <f>+VLOOKUP(B23,Duplas!$B$42:$L$67,7,0)</f>
        <v>121</v>
      </c>
      <c r="O23" s="5">
        <f>+VLOOKUP(B23,Duplas!$B$42:$L$67,8,0)</f>
        <v>184</v>
      </c>
      <c r="P23" s="5">
        <f>+VLOOKUP(B23,Duplas!$B$42:$L$67,9,0)</f>
        <v>130</v>
      </c>
      <c r="Q23" s="5">
        <f>+VLOOKUP(B23,Duplas!$B$42:$L$67,10,0)</f>
        <v>155</v>
      </c>
      <c r="R23" s="5">
        <f>+VLOOKUP(B23,Duplas!$B$42:$L$67,11,0)</f>
        <v>159</v>
      </c>
      <c r="S23" s="5">
        <f>+VLOOKUP(B23,Cuartas!$B$42:$J$56,6,0)</f>
        <v>137</v>
      </c>
      <c r="T23" s="5">
        <f>+VLOOKUP(B23,Cuartas!$B$42:$J$56,7,0)</f>
        <v>221</v>
      </c>
      <c r="U23" s="5">
        <f>+VLOOKUP(B23,Cuartas!$B$42:$J$56,8,0)</f>
        <v>185</v>
      </c>
      <c r="V23" s="5">
        <f>+VLOOKUP(B23,Cuartas!$B$42:$J$56,9,0)</f>
        <v>176</v>
      </c>
      <c r="W23" s="5">
        <f t="shared" si="1"/>
        <v>2565</v>
      </c>
      <c r="X23" s="271">
        <f t="shared" si="2"/>
        <v>160.3125</v>
      </c>
      <c r="Y23" s="359"/>
    </row>
    <row r="24" spans="1:25" ht="15.75" thickBot="1">
      <c r="A24" s="15">
        <v>5</v>
      </c>
      <c r="B24" s="46" t="s">
        <v>115</v>
      </c>
      <c r="C24" s="46" t="s">
        <v>153</v>
      </c>
      <c r="D24" s="46" t="s">
        <v>18</v>
      </c>
      <c r="E24" s="46" t="s">
        <v>20</v>
      </c>
      <c r="F24" s="277">
        <f t="shared" si="0"/>
        <v>16</v>
      </c>
      <c r="G24" s="10">
        <f>+VLOOKUP(B24,Individual!$B$42:$L$68,6,0)</f>
        <v>123</v>
      </c>
      <c r="H24" s="10">
        <f>+VLOOKUP(B24,Individual!$B$42:$L$68,7,0)</f>
        <v>153</v>
      </c>
      <c r="I24" s="10">
        <f>+VLOOKUP(B24,Individual!$B$42:$L$68,8,0)</f>
        <v>141</v>
      </c>
      <c r="J24" s="10">
        <f>+VLOOKUP(B24,Individual!$B$42:$L$68,9,0)</f>
        <v>166</v>
      </c>
      <c r="K24" s="10">
        <f>+VLOOKUP(B24,Individual!$B$42:$L$68,10,0)</f>
        <v>142</v>
      </c>
      <c r="L24" s="10">
        <f>+VLOOKUP(B24,Individual!$B$42:$L$68,11,0)</f>
        <v>127</v>
      </c>
      <c r="M24" s="10">
        <f>+VLOOKUP(B24,Duplas!$B$42:$L$67,6,0)</f>
        <v>143</v>
      </c>
      <c r="N24" s="10">
        <f>+VLOOKUP(B24,Duplas!$B$42:$L$67,7,0)</f>
        <v>152</v>
      </c>
      <c r="O24" s="10">
        <f>+VLOOKUP(B24,Duplas!$B$42:$L$67,8,0)</f>
        <v>156</v>
      </c>
      <c r="P24" s="10">
        <f>+VLOOKUP(B24,Duplas!$B$42:$L$67,9,0)</f>
        <v>183</v>
      </c>
      <c r="Q24" s="10">
        <f>+VLOOKUP(B24,Duplas!$B$42:$L$67,10,0)</f>
        <v>148</v>
      </c>
      <c r="R24" s="10">
        <f>+VLOOKUP(B24,Duplas!$B$42:$L$67,11,0)</f>
        <v>127</v>
      </c>
      <c r="S24" s="10">
        <f>+VLOOKUP(B24,Cuartas!$B$42:$J$56,6,0)</f>
        <v>147</v>
      </c>
      <c r="T24" s="10">
        <f>+VLOOKUP(B24,Cuartas!$B$42:$J$56,7,0)</f>
        <v>155</v>
      </c>
      <c r="U24" s="10">
        <f>+VLOOKUP(B24,Cuartas!$B$42:$J$56,8,0)</f>
        <v>180</v>
      </c>
      <c r="V24" s="10">
        <f>+VLOOKUP(B24,Cuartas!$B$42:$J$56,9,0)</f>
        <v>136</v>
      </c>
      <c r="W24" s="10">
        <f t="shared" si="1"/>
        <v>2379</v>
      </c>
      <c r="X24" s="278">
        <f t="shared" si="2"/>
        <v>148.6875</v>
      </c>
      <c r="Y24" s="360">
        <f>+SUM(W21:W24)</f>
        <v>9591</v>
      </c>
    </row>
  </sheetData>
  <sortState ref="A5:X24">
    <sortCondition ref="E5:E24"/>
  </sortState>
  <mergeCells count="5">
    <mergeCell ref="B1:X1"/>
    <mergeCell ref="B2:E2"/>
    <mergeCell ref="G3:L3"/>
    <mergeCell ref="M3:R3"/>
    <mergeCell ref="S3:V3"/>
  </mergeCells>
  <conditionalFormatting sqref="G18:V24">
    <cfRule type="cellIs" dxfId="4" priority="4" operator="greaterThan">
      <formula>215</formula>
    </cfRule>
  </conditionalFormatting>
  <conditionalFormatting sqref="G11:V17">
    <cfRule type="cellIs" dxfId="3" priority="3" operator="greaterThan">
      <formula>194</formula>
    </cfRule>
  </conditionalFormatting>
  <conditionalFormatting sqref="G5:V7 S8:V10">
    <cfRule type="cellIs" dxfId="2" priority="2" operator="greaterThan">
      <formula>173</formula>
    </cfRule>
  </conditionalFormatting>
  <conditionalFormatting sqref="G8:V10">
    <cfRule type="cellIs" dxfId="1" priority="1" operator="greaterThan">
      <formula>191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="90" zoomScaleNormal="90" workbookViewId="0">
      <selection activeCell="J10" sqref="J10"/>
    </sheetView>
  </sheetViews>
  <sheetFormatPr baseColWidth="10" defaultRowHeight="15"/>
  <cols>
    <col min="1" max="1" width="5.42578125" style="1" customWidth="1"/>
    <col min="2" max="2" width="11.42578125" style="1"/>
    <col min="3" max="3" width="13.140625" style="1" bestFit="1" customWidth="1"/>
    <col min="4" max="4" width="11.42578125" style="1"/>
    <col min="5" max="5" width="15.7109375" style="1" bestFit="1" customWidth="1"/>
    <col min="6" max="6" width="9.7109375" style="1" bestFit="1" customWidth="1"/>
    <col min="7" max="22" width="6.28515625" style="1" customWidth="1"/>
    <col min="23" max="23" width="8.7109375" style="1" customWidth="1"/>
    <col min="24" max="24" width="9.7109375" style="1" customWidth="1"/>
    <col min="25" max="16384" width="11.42578125" style="1"/>
  </cols>
  <sheetData>
    <row r="1" spans="1:24" ht="31.5" customHeight="1" thickBot="1">
      <c r="B1" s="361" t="s">
        <v>49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spans="1:24" ht="21" customHeight="1" thickBot="1">
      <c r="B2" s="3"/>
      <c r="C2" s="3"/>
      <c r="D2" s="3"/>
      <c r="E2" s="3"/>
      <c r="F2" s="3"/>
      <c r="G2" s="362" t="s">
        <v>50</v>
      </c>
      <c r="H2" s="363"/>
      <c r="I2" s="363"/>
      <c r="J2" s="363"/>
      <c r="K2" s="363"/>
      <c r="L2" s="364"/>
      <c r="M2" s="362" t="s">
        <v>51</v>
      </c>
      <c r="N2" s="363"/>
      <c r="O2" s="363"/>
      <c r="P2" s="363"/>
      <c r="Q2" s="363"/>
      <c r="R2" s="364"/>
      <c r="S2" s="362" t="s">
        <v>52</v>
      </c>
      <c r="T2" s="363"/>
      <c r="U2" s="363"/>
      <c r="V2" s="364"/>
    </row>
    <row r="3" spans="1:24" ht="21" customHeight="1" thickBot="1">
      <c r="A3" s="136" t="s">
        <v>42</v>
      </c>
      <c r="B3" s="137" t="s">
        <v>22</v>
      </c>
      <c r="C3" s="137" t="s">
        <v>23</v>
      </c>
      <c r="D3" s="137" t="s">
        <v>24</v>
      </c>
      <c r="E3" s="137" t="s">
        <v>25</v>
      </c>
      <c r="F3" s="138" t="s">
        <v>48</v>
      </c>
      <c r="G3" s="23" t="s">
        <v>26</v>
      </c>
      <c r="H3" s="24" t="s">
        <v>27</v>
      </c>
      <c r="I3" s="24" t="s">
        <v>28</v>
      </c>
      <c r="J3" s="24" t="s">
        <v>29</v>
      </c>
      <c r="K3" s="24" t="s">
        <v>30</v>
      </c>
      <c r="L3" s="25" t="s">
        <v>31</v>
      </c>
      <c r="M3" s="130" t="s">
        <v>32</v>
      </c>
      <c r="N3" s="24" t="s">
        <v>33</v>
      </c>
      <c r="O3" s="24" t="s">
        <v>34</v>
      </c>
      <c r="P3" s="24" t="s">
        <v>35</v>
      </c>
      <c r="Q3" s="24" t="s">
        <v>36</v>
      </c>
      <c r="R3" s="246" t="s">
        <v>37</v>
      </c>
      <c r="S3" s="23" t="s">
        <v>38</v>
      </c>
      <c r="T3" s="24" t="s">
        <v>39</v>
      </c>
      <c r="U3" s="24" t="s">
        <v>40</v>
      </c>
      <c r="V3" s="25" t="s">
        <v>41</v>
      </c>
      <c r="W3" s="247" t="s">
        <v>43</v>
      </c>
      <c r="X3" s="145" t="s">
        <v>46</v>
      </c>
    </row>
    <row r="4" spans="1:24" ht="19.5" customHeight="1">
      <c r="A4" s="134">
        <v>1</v>
      </c>
      <c r="B4" s="52" t="s">
        <v>108</v>
      </c>
      <c r="C4" s="52" t="s">
        <v>109</v>
      </c>
      <c r="D4" s="52" t="s">
        <v>110</v>
      </c>
      <c r="E4" s="52" t="s">
        <v>5</v>
      </c>
      <c r="F4" s="135">
        <f t="shared" ref="F4:F19" si="0">COUNTIF(G4:V4,"&gt;0")</f>
        <v>16</v>
      </c>
      <c r="G4" s="29">
        <f>+VLOOKUP(B4,Individual!$B$23:$L$38,6,0)</f>
        <v>158</v>
      </c>
      <c r="H4" s="63">
        <f>+VLOOKUP(B4,Individual!$B$23:$L$38,7,0)</f>
        <v>209</v>
      </c>
      <c r="I4" s="63">
        <f>+VLOOKUP(B4,Individual!$B$23:$L$38,8,0)</f>
        <v>214</v>
      </c>
      <c r="J4" s="63">
        <f>+VLOOKUP(B4,Individual!$B$23:$L$38,9,0)</f>
        <v>230</v>
      </c>
      <c r="K4" s="63">
        <f>+VLOOKUP(B4,Individual!$B$23:$L$38,10,0)</f>
        <v>181</v>
      </c>
      <c r="L4" s="30">
        <f>+VLOOKUP(B4,Individual!$B$23:$L$38,11,0)</f>
        <v>134</v>
      </c>
      <c r="M4" s="29">
        <f>+VLOOKUP(B4,Duplas!$B$23:$L$47,6,0)</f>
        <v>180</v>
      </c>
      <c r="N4" s="131">
        <f>+VLOOKUP(B4,Duplas!$B$23:$L$47,7,0)</f>
        <v>176</v>
      </c>
      <c r="O4" s="131">
        <f>+VLOOKUP(B4,Duplas!$B$23:$L$47,8,0)</f>
        <v>197</v>
      </c>
      <c r="P4" s="131">
        <f>+VLOOKUP(B4,Duplas!$B$23:$L$47,9,0)</f>
        <v>205</v>
      </c>
      <c r="Q4" s="131">
        <f>+VLOOKUP(B4,Duplas!$B$23:$L$47,10,0)</f>
        <v>199</v>
      </c>
      <c r="R4" s="175">
        <f>+VLOOKUP(B4,Duplas!$B$23:$L$47,11,0)</f>
        <v>265</v>
      </c>
      <c r="S4" s="121">
        <f>+VLOOKUP(B4,Cuartas!$B$23:$J$38,6,0)</f>
        <v>183</v>
      </c>
      <c r="T4" s="242">
        <f>+VLOOKUP(B4,Cuartas!$B$23:$J$38,7,0)</f>
        <v>247</v>
      </c>
      <c r="U4" s="242">
        <f>+VLOOKUP(B4,Cuartas!$B$23:$J$38,8,0)</f>
        <v>228</v>
      </c>
      <c r="V4" s="122">
        <f>+VLOOKUP(B4,Cuartas!$B$23:$J$38,9,0)</f>
        <v>219</v>
      </c>
      <c r="W4" s="355">
        <f t="shared" ref="W4:W19" si="1">+SUM(G4:V4)</f>
        <v>3225</v>
      </c>
      <c r="X4" s="144">
        <f t="shared" ref="X4:X19" si="2">+W4/F4</f>
        <v>201.5625</v>
      </c>
    </row>
    <row r="5" spans="1:24" ht="19.5" customHeight="1">
      <c r="A5" s="14">
        <v>2</v>
      </c>
      <c r="B5" s="32" t="s">
        <v>14</v>
      </c>
      <c r="C5" s="32" t="s">
        <v>16</v>
      </c>
      <c r="D5" s="32" t="s">
        <v>17</v>
      </c>
      <c r="E5" s="32" t="s">
        <v>20</v>
      </c>
      <c r="F5" s="44">
        <f t="shared" si="0"/>
        <v>16</v>
      </c>
      <c r="G5" s="43">
        <f>+VLOOKUP(B5,Individual!$B$23:$L$38,6,0)</f>
        <v>192</v>
      </c>
      <c r="H5" s="32">
        <f>+VLOOKUP(B5,Individual!$B$23:$L$38,7,0)</f>
        <v>152</v>
      </c>
      <c r="I5" s="32">
        <f>+VLOOKUP(B5,Individual!$B$23:$L$38,8,0)</f>
        <v>194</v>
      </c>
      <c r="J5" s="32">
        <f>+VLOOKUP(B5,Individual!$B$23:$L$38,9,0)</f>
        <v>176</v>
      </c>
      <c r="K5" s="32">
        <f>+VLOOKUP(B5,Individual!$B$23:$L$38,10,0)</f>
        <v>192</v>
      </c>
      <c r="L5" s="44">
        <f>+VLOOKUP(B5,Individual!$B$23:$L$38,11,0)</f>
        <v>171</v>
      </c>
      <c r="M5" s="43">
        <f>+VLOOKUP(B5,Duplas!$B$23:$L$47,6,0)</f>
        <v>203</v>
      </c>
      <c r="N5" s="64">
        <f>+VLOOKUP(B5,Duplas!$B$23:$L$47,7,0)</f>
        <v>172</v>
      </c>
      <c r="O5" s="64">
        <f>+VLOOKUP(B5,Duplas!$B$23:$L$47,8,0)</f>
        <v>168</v>
      </c>
      <c r="P5" s="64">
        <f>+VLOOKUP(B5,Duplas!$B$23:$L$47,9,0)</f>
        <v>208</v>
      </c>
      <c r="Q5" s="64">
        <f>+VLOOKUP(B5,Duplas!$B$23:$L$47,10,0)</f>
        <v>171</v>
      </c>
      <c r="R5" s="141">
        <f>+VLOOKUP(B5,Duplas!$B$23:$L$47,11,0)</f>
        <v>172</v>
      </c>
      <c r="S5" s="43">
        <f>+VLOOKUP(B5,Cuartas!$B$23:$J$38,6,0)</f>
        <v>210</v>
      </c>
      <c r="T5" s="32">
        <f>+VLOOKUP(B5,Cuartas!$B$23:$J$38,7,0)</f>
        <v>178</v>
      </c>
      <c r="U5" s="32">
        <f>+VLOOKUP(B5,Cuartas!$B$23:$J$38,8,0)</f>
        <v>225</v>
      </c>
      <c r="V5" s="44">
        <f>+VLOOKUP(B5,Cuartas!$B$23:$J$38,9,0)</f>
        <v>221</v>
      </c>
      <c r="W5" s="356">
        <f t="shared" si="1"/>
        <v>3005</v>
      </c>
      <c r="X5" s="139">
        <f t="shared" si="2"/>
        <v>187.8125</v>
      </c>
    </row>
    <row r="6" spans="1:24" ht="19.5" customHeight="1">
      <c r="A6" s="14">
        <v>3</v>
      </c>
      <c r="B6" s="32" t="s">
        <v>169</v>
      </c>
      <c r="C6" s="32" t="s">
        <v>59</v>
      </c>
      <c r="D6" s="32"/>
      <c r="E6" s="32" t="s">
        <v>72</v>
      </c>
      <c r="F6" s="44">
        <f t="shared" si="0"/>
        <v>16</v>
      </c>
      <c r="G6" s="43">
        <f>+VLOOKUP(B6,Individual!$B$23:$L$38,6,0)</f>
        <v>195</v>
      </c>
      <c r="H6" s="32">
        <f>+VLOOKUP(B6,Individual!$B$23:$L$38,7,0)</f>
        <v>199</v>
      </c>
      <c r="I6" s="32">
        <f>+VLOOKUP(B6,Individual!$B$23:$L$38,8,0)</f>
        <v>233</v>
      </c>
      <c r="J6" s="32">
        <f>+VLOOKUP(B6,Individual!$B$23:$L$38,9,0)</f>
        <v>182</v>
      </c>
      <c r="K6" s="32">
        <f>+VLOOKUP(B6,Individual!$B$23:$L$38,10,0)</f>
        <v>187</v>
      </c>
      <c r="L6" s="44">
        <f>+VLOOKUP(B6,Individual!$B$23:$L$38,11,0)</f>
        <v>159</v>
      </c>
      <c r="M6" s="43">
        <f>+VLOOKUP(B6,Duplas!$B$23:$L$47,6,0)</f>
        <v>187</v>
      </c>
      <c r="N6" s="64">
        <f>+VLOOKUP(B6,Duplas!$B$23:$L$47,7,0)</f>
        <v>158</v>
      </c>
      <c r="O6" s="64">
        <f>+VLOOKUP(B6,Duplas!$B$23:$L$47,8,0)</f>
        <v>175</v>
      </c>
      <c r="P6" s="64">
        <f>+VLOOKUP(B6,Duplas!$B$23:$L$47,9,0)</f>
        <v>213</v>
      </c>
      <c r="Q6" s="64">
        <f>+VLOOKUP(B6,Duplas!$B$23:$L$47,10,0)</f>
        <v>190</v>
      </c>
      <c r="R6" s="141">
        <f>+VLOOKUP(B6,Duplas!$B$23:$L$47,11,0)</f>
        <v>126</v>
      </c>
      <c r="S6" s="43">
        <f>+VLOOKUP(B6,Cuartas!$B$23:$J$38,6,0)</f>
        <v>192</v>
      </c>
      <c r="T6" s="32">
        <f>+VLOOKUP(B6,Cuartas!$B$23:$J$38,7,0)</f>
        <v>213</v>
      </c>
      <c r="U6" s="32">
        <f>+VLOOKUP(B6,Cuartas!$B$23:$J$38,8,0)</f>
        <v>169</v>
      </c>
      <c r="V6" s="44">
        <f>+VLOOKUP(B6,Cuartas!$B$23:$J$38,9,0)</f>
        <v>171</v>
      </c>
      <c r="W6" s="356">
        <f t="shared" si="1"/>
        <v>2949</v>
      </c>
      <c r="X6" s="139">
        <f t="shared" si="2"/>
        <v>184.3125</v>
      </c>
    </row>
    <row r="7" spans="1:24" ht="19.5" customHeight="1">
      <c r="A7" s="14">
        <v>4</v>
      </c>
      <c r="B7" s="32" t="s">
        <v>101</v>
      </c>
      <c r="C7" s="32" t="s">
        <v>9</v>
      </c>
      <c r="D7" s="32"/>
      <c r="E7" s="32" t="s">
        <v>72</v>
      </c>
      <c r="F7" s="44">
        <f t="shared" si="0"/>
        <v>16</v>
      </c>
      <c r="G7" s="43">
        <f>+VLOOKUP(B7,Individual!$B$23:$L$38,6,0)</f>
        <v>180</v>
      </c>
      <c r="H7" s="32">
        <f>+VLOOKUP(B7,Individual!$B$23:$L$38,7,0)</f>
        <v>177</v>
      </c>
      <c r="I7" s="32">
        <f>+VLOOKUP(B7,Individual!$B$23:$L$38,8,0)</f>
        <v>182</v>
      </c>
      <c r="J7" s="32">
        <f>+VLOOKUP(B7,Individual!$B$23:$L$38,9,0)</f>
        <v>190</v>
      </c>
      <c r="K7" s="32">
        <f>+VLOOKUP(B7,Individual!$B$23:$L$38,10,0)</f>
        <v>211</v>
      </c>
      <c r="L7" s="44">
        <f>+VLOOKUP(B7,Individual!$B$23:$L$38,11,0)</f>
        <v>204</v>
      </c>
      <c r="M7" s="43">
        <f>+VLOOKUP(B7,Duplas!$B$23:$L$47,6,0)</f>
        <v>180</v>
      </c>
      <c r="N7" s="64">
        <f>+VLOOKUP(B7,Duplas!$B$23:$L$47,7,0)</f>
        <v>157</v>
      </c>
      <c r="O7" s="64">
        <f>+VLOOKUP(B7,Duplas!$B$23:$L$47,8,0)</f>
        <v>148</v>
      </c>
      <c r="P7" s="64">
        <f>+VLOOKUP(B7,Duplas!$B$23:$L$47,9,0)</f>
        <v>183</v>
      </c>
      <c r="Q7" s="64">
        <f>+VLOOKUP(B7,Duplas!$B$23:$L$47,10,0)</f>
        <v>201</v>
      </c>
      <c r="R7" s="141">
        <f>+VLOOKUP(B7,Duplas!$B$23:$L$47,11,0)</f>
        <v>185</v>
      </c>
      <c r="S7" s="43">
        <f>+VLOOKUP(B7,Cuartas!$B$23:$J$38,6,0)</f>
        <v>225</v>
      </c>
      <c r="T7" s="32">
        <f>+VLOOKUP(B7,Cuartas!$B$23:$J$38,7,0)</f>
        <v>179</v>
      </c>
      <c r="U7" s="32">
        <f>+VLOOKUP(B7,Cuartas!$B$23:$J$38,8,0)</f>
        <v>167</v>
      </c>
      <c r="V7" s="44">
        <f>+VLOOKUP(B7,Cuartas!$B$23:$J$38,9,0)</f>
        <v>161</v>
      </c>
      <c r="W7" s="356">
        <f t="shared" si="1"/>
        <v>2930</v>
      </c>
      <c r="X7" s="139">
        <f t="shared" si="2"/>
        <v>183.125</v>
      </c>
    </row>
    <row r="8" spans="1:24" ht="19.5" customHeight="1">
      <c r="A8" s="14">
        <v>5</v>
      </c>
      <c r="B8" s="32" t="s">
        <v>115</v>
      </c>
      <c r="C8" s="32" t="s">
        <v>116</v>
      </c>
      <c r="D8" s="32"/>
      <c r="E8" s="32" t="s">
        <v>21</v>
      </c>
      <c r="F8" s="44">
        <f t="shared" si="0"/>
        <v>16</v>
      </c>
      <c r="G8" s="43">
        <f>+VLOOKUP(B8,Individual!$B$23:$L$38,6,0)</f>
        <v>192</v>
      </c>
      <c r="H8" s="32">
        <f>+VLOOKUP(B8,Individual!$B$23:$L$38,7,0)</f>
        <v>159</v>
      </c>
      <c r="I8" s="32">
        <f>+VLOOKUP(B8,Individual!$B$23:$L$38,8,0)</f>
        <v>163</v>
      </c>
      <c r="J8" s="32">
        <f>+VLOOKUP(B8,Individual!$B$23:$L$38,9,0)</f>
        <v>191</v>
      </c>
      <c r="K8" s="32">
        <f>+VLOOKUP(B8,Individual!$B$23:$L$38,10,0)</f>
        <v>154</v>
      </c>
      <c r="L8" s="44">
        <f>+VLOOKUP(B8,Individual!$B$23:$L$38,11,0)</f>
        <v>157</v>
      </c>
      <c r="M8" s="43">
        <f>+VLOOKUP(B8,Duplas!$B$23:$L$47,6,0)</f>
        <v>195</v>
      </c>
      <c r="N8" s="64">
        <f>+VLOOKUP(B8,Duplas!$B$23:$L$47,7,0)</f>
        <v>179</v>
      </c>
      <c r="O8" s="64">
        <f>+VLOOKUP(B8,Duplas!$B$23:$L$47,8,0)</f>
        <v>241</v>
      </c>
      <c r="P8" s="64">
        <f>+VLOOKUP(B8,Duplas!$B$23:$L$47,9,0)</f>
        <v>170</v>
      </c>
      <c r="Q8" s="64">
        <f>+VLOOKUP(B8,Duplas!$B$23:$L$47,10,0)</f>
        <v>224</v>
      </c>
      <c r="R8" s="141">
        <f>+VLOOKUP(B8,Duplas!$B$23:$L$47,11,0)</f>
        <v>236</v>
      </c>
      <c r="S8" s="43">
        <f>+VLOOKUP(B8,Cuartas!$B$23:$J$38,6,0)</f>
        <v>135</v>
      </c>
      <c r="T8" s="32">
        <f>+VLOOKUP(B8,Cuartas!$B$23:$J$38,7,0)</f>
        <v>172</v>
      </c>
      <c r="U8" s="32">
        <f>+VLOOKUP(B8,Cuartas!$B$23:$J$38,8,0)</f>
        <v>193</v>
      </c>
      <c r="V8" s="44">
        <f>+VLOOKUP(B8,Cuartas!$B$23:$J$38,9,0)</f>
        <v>149</v>
      </c>
      <c r="W8" s="356">
        <f t="shared" si="1"/>
        <v>2910</v>
      </c>
      <c r="X8" s="139">
        <f t="shared" si="2"/>
        <v>181.875</v>
      </c>
    </row>
    <row r="9" spans="1:24" ht="19.5" customHeight="1">
      <c r="A9" s="14">
        <v>6</v>
      </c>
      <c r="B9" s="32" t="s">
        <v>179</v>
      </c>
      <c r="C9" s="32" t="s">
        <v>100</v>
      </c>
      <c r="D9" s="32"/>
      <c r="E9" s="32" t="s">
        <v>72</v>
      </c>
      <c r="F9" s="44">
        <f t="shared" si="0"/>
        <v>16</v>
      </c>
      <c r="G9" s="43">
        <f>+VLOOKUP(B9,Individual!$B$23:$L$38,6,0)</f>
        <v>167</v>
      </c>
      <c r="H9" s="32">
        <f>+VLOOKUP(B9,Individual!$B$23:$L$38,7,0)</f>
        <v>183</v>
      </c>
      <c r="I9" s="32">
        <f>+VLOOKUP(B9,Individual!$B$23:$L$38,8,0)</f>
        <v>155</v>
      </c>
      <c r="J9" s="32">
        <f>+VLOOKUP(B9,Individual!$B$23:$L$38,9,0)</f>
        <v>209</v>
      </c>
      <c r="K9" s="32">
        <f>+VLOOKUP(B9,Individual!$B$23:$L$38,10,0)</f>
        <v>150</v>
      </c>
      <c r="L9" s="44">
        <f>+VLOOKUP(B9,Individual!$B$23:$L$38,11,0)</f>
        <v>203</v>
      </c>
      <c r="M9" s="43">
        <f>+VLOOKUP(B9,Duplas!$B$23:$L$47,6,0)</f>
        <v>172</v>
      </c>
      <c r="N9" s="64">
        <f>+VLOOKUP(B9,Duplas!$B$23:$L$47,7,0)</f>
        <v>157</v>
      </c>
      <c r="O9" s="64">
        <f>+VLOOKUP(B9,Duplas!$B$23:$L$47,8,0)</f>
        <v>195</v>
      </c>
      <c r="P9" s="64">
        <f>+VLOOKUP(B9,Duplas!$B$23:$L$47,9,0)</f>
        <v>205</v>
      </c>
      <c r="Q9" s="64">
        <f>+VLOOKUP(B9,Duplas!$B$23:$L$47,10,0)</f>
        <v>167</v>
      </c>
      <c r="R9" s="141">
        <f>+VLOOKUP(B9,Duplas!$B$23:$L$47,11,0)</f>
        <v>192</v>
      </c>
      <c r="S9" s="43">
        <f>+VLOOKUP(B9,Cuartas!$B$23:$J$38,6,0)</f>
        <v>180</v>
      </c>
      <c r="T9" s="32">
        <f>+VLOOKUP(B9,Cuartas!$B$23:$J$38,7,0)</f>
        <v>158</v>
      </c>
      <c r="U9" s="32">
        <f>+VLOOKUP(B9,Cuartas!$B$23:$J$38,8,0)</f>
        <v>184</v>
      </c>
      <c r="V9" s="44">
        <f>+VLOOKUP(B9,Cuartas!$B$23:$J$38,9,0)</f>
        <v>197</v>
      </c>
      <c r="W9" s="356">
        <f t="shared" si="1"/>
        <v>2874</v>
      </c>
      <c r="X9" s="139">
        <f t="shared" si="2"/>
        <v>179.625</v>
      </c>
    </row>
    <row r="10" spans="1:24" ht="19.5" customHeight="1">
      <c r="A10" s="14">
        <v>7</v>
      </c>
      <c r="B10" s="32" t="s">
        <v>96</v>
      </c>
      <c r="C10" s="32" t="s">
        <v>97</v>
      </c>
      <c r="D10" s="32"/>
      <c r="E10" s="32" t="s">
        <v>72</v>
      </c>
      <c r="F10" s="44">
        <f t="shared" si="0"/>
        <v>16</v>
      </c>
      <c r="G10" s="43">
        <f>+VLOOKUP(B10,Individual!$B$23:$L$38,6,0)</f>
        <v>227</v>
      </c>
      <c r="H10" s="32">
        <f>+VLOOKUP(B10,Individual!$B$23:$L$38,7,0)</f>
        <v>183</v>
      </c>
      <c r="I10" s="32">
        <f>+VLOOKUP(B10,Individual!$B$23:$L$38,8,0)</f>
        <v>154</v>
      </c>
      <c r="J10" s="32">
        <f>+VLOOKUP(B10,Individual!$B$23:$L$38,9,0)</f>
        <v>137</v>
      </c>
      <c r="K10" s="32">
        <f>+VLOOKUP(B10,Individual!$B$23:$L$38,10,0)</f>
        <v>169</v>
      </c>
      <c r="L10" s="44">
        <f>+VLOOKUP(B10,Individual!$B$23:$L$38,11,0)</f>
        <v>176</v>
      </c>
      <c r="M10" s="43">
        <f>+VLOOKUP(B10,Duplas!$B$23:$L$47,6,0)</f>
        <v>148</v>
      </c>
      <c r="N10" s="64">
        <f>+VLOOKUP(B10,Duplas!$B$23:$L$47,7,0)</f>
        <v>194</v>
      </c>
      <c r="O10" s="64">
        <f>+VLOOKUP(B10,Duplas!$B$23:$L$47,8,0)</f>
        <v>202</v>
      </c>
      <c r="P10" s="64">
        <f>+VLOOKUP(B10,Duplas!$B$23:$L$47,9,0)</f>
        <v>158</v>
      </c>
      <c r="Q10" s="64">
        <f>+VLOOKUP(B10,Duplas!$B$23:$L$47,10,0)</f>
        <v>177</v>
      </c>
      <c r="R10" s="141">
        <f>+VLOOKUP(B10,Duplas!$B$23:$L$47,11,0)</f>
        <v>148</v>
      </c>
      <c r="S10" s="43">
        <f>+VLOOKUP(B10,Cuartas!$B$23:$J$38,6,0)</f>
        <v>188</v>
      </c>
      <c r="T10" s="32">
        <f>+VLOOKUP(B10,Cuartas!$B$23:$J$38,7,0)</f>
        <v>189</v>
      </c>
      <c r="U10" s="32">
        <f>+VLOOKUP(B10,Cuartas!$B$23:$J$38,8,0)</f>
        <v>216</v>
      </c>
      <c r="V10" s="44">
        <f>+VLOOKUP(B10,Cuartas!$B$23:$J$38,9,0)</f>
        <v>203</v>
      </c>
      <c r="W10" s="356">
        <f t="shared" si="1"/>
        <v>2869</v>
      </c>
      <c r="X10" s="139">
        <f t="shared" si="2"/>
        <v>179.3125</v>
      </c>
    </row>
    <row r="11" spans="1:24" ht="19.5" customHeight="1">
      <c r="A11" s="14">
        <v>8</v>
      </c>
      <c r="B11" s="32" t="s">
        <v>111</v>
      </c>
      <c r="C11" s="32" t="s">
        <v>112</v>
      </c>
      <c r="D11" s="32" t="s">
        <v>113</v>
      </c>
      <c r="E11" s="32" t="s">
        <v>20</v>
      </c>
      <c r="F11" s="44">
        <f t="shared" si="0"/>
        <v>16</v>
      </c>
      <c r="G11" s="43">
        <f>+VLOOKUP(B11,Individual!$B$23:$L$38,6,0)</f>
        <v>178</v>
      </c>
      <c r="H11" s="32">
        <f>+VLOOKUP(B11,Individual!$B$23:$L$38,7,0)</f>
        <v>164</v>
      </c>
      <c r="I11" s="32">
        <f>+VLOOKUP(B11,Individual!$B$23:$L$38,8,0)</f>
        <v>145</v>
      </c>
      <c r="J11" s="32">
        <f>+VLOOKUP(B11,Individual!$B$23:$L$38,9,0)</f>
        <v>219</v>
      </c>
      <c r="K11" s="32">
        <f>+VLOOKUP(B11,Individual!$B$23:$L$38,10,0)</f>
        <v>168</v>
      </c>
      <c r="L11" s="44">
        <f>+VLOOKUP(B11,Individual!$B$23:$L$38,11,0)</f>
        <v>157</v>
      </c>
      <c r="M11" s="43">
        <f>+VLOOKUP(B11,Duplas!$B$23:$L$47,6,0)</f>
        <v>188</v>
      </c>
      <c r="N11" s="64">
        <f>+VLOOKUP(B11,Duplas!$B$23:$L$47,7,0)</f>
        <v>172</v>
      </c>
      <c r="O11" s="64">
        <f>+VLOOKUP(B11,Duplas!$B$23:$L$47,8,0)</f>
        <v>169</v>
      </c>
      <c r="P11" s="64">
        <f>+VLOOKUP(B11,Duplas!$B$23:$L$47,9,0)</f>
        <v>143</v>
      </c>
      <c r="Q11" s="64">
        <f>+VLOOKUP(B11,Duplas!$B$23:$L$47,10,0)</f>
        <v>163</v>
      </c>
      <c r="R11" s="141">
        <f>+VLOOKUP(B11,Duplas!$B$23:$L$47,11,0)</f>
        <v>224</v>
      </c>
      <c r="S11" s="43">
        <f>+VLOOKUP(B11,Cuartas!$B$23:$J$38,6,0)</f>
        <v>189</v>
      </c>
      <c r="T11" s="32">
        <f>+VLOOKUP(B11,Cuartas!$B$23:$J$38,7,0)</f>
        <v>146</v>
      </c>
      <c r="U11" s="32">
        <f>+VLOOKUP(B11,Cuartas!$B$23:$J$38,8,0)</f>
        <v>211</v>
      </c>
      <c r="V11" s="44">
        <f>+VLOOKUP(B11,Cuartas!$B$23:$J$38,9,0)</f>
        <v>223</v>
      </c>
      <c r="W11" s="356">
        <f t="shared" si="1"/>
        <v>2859</v>
      </c>
      <c r="X11" s="139">
        <f t="shared" si="2"/>
        <v>178.6875</v>
      </c>
    </row>
    <row r="12" spans="1:24" ht="19.5" customHeight="1">
      <c r="A12" s="14">
        <v>9</v>
      </c>
      <c r="B12" s="32" t="s">
        <v>15</v>
      </c>
      <c r="C12" s="32" t="s">
        <v>18</v>
      </c>
      <c r="D12" s="32" t="s">
        <v>19</v>
      </c>
      <c r="E12" s="32" t="s">
        <v>20</v>
      </c>
      <c r="F12" s="44">
        <f t="shared" si="0"/>
        <v>16</v>
      </c>
      <c r="G12" s="43">
        <f>+VLOOKUP(B12,Individual!$B$23:$L$38,6,0)</f>
        <v>155</v>
      </c>
      <c r="H12" s="32">
        <f>+VLOOKUP(B12,Individual!$B$23:$L$38,7,0)</f>
        <v>165</v>
      </c>
      <c r="I12" s="32">
        <f>+VLOOKUP(B12,Individual!$B$23:$L$38,8,0)</f>
        <v>174</v>
      </c>
      <c r="J12" s="32">
        <f>+VLOOKUP(B12,Individual!$B$23:$L$38,9,0)</f>
        <v>188</v>
      </c>
      <c r="K12" s="32">
        <f>+VLOOKUP(B12,Individual!$B$23:$L$38,10,0)</f>
        <v>164</v>
      </c>
      <c r="L12" s="44">
        <f>+VLOOKUP(B12,Individual!$B$23:$L$38,11,0)</f>
        <v>175</v>
      </c>
      <c r="M12" s="43">
        <f>+VLOOKUP(B12,Duplas!$B$23:$L$47,6,0)</f>
        <v>178</v>
      </c>
      <c r="N12" s="64">
        <f>+VLOOKUP(B12,Duplas!$B$23:$L$47,7,0)</f>
        <v>185</v>
      </c>
      <c r="O12" s="64">
        <f>+VLOOKUP(B12,Duplas!$B$23:$L$47,8,0)</f>
        <v>191</v>
      </c>
      <c r="P12" s="64">
        <f>+VLOOKUP(B12,Duplas!$B$23:$L$47,9,0)</f>
        <v>163</v>
      </c>
      <c r="Q12" s="64">
        <f>+VLOOKUP(B12,Duplas!$B$23:$L$47,10,0)</f>
        <v>199</v>
      </c>
      <c r="R12" s="141">
        <f>+VLOOKUP(B12,Duplas!$B$23:$L$47,11,0)</f>
        <v>150</v>
      </c>
      <c r="S12" s="43">
        <f>+VLOOKUP(B12,Cuartas!$B$23:$J$38,6,0)</f>
        <v>204</v>
      </c>
      <c r="T12" s="32">
        <f>+VLOOKUP(B12,Cuartas!$B$23:$J$38,7,0)</f>
        <v>161</v>
      </c>
      <c r="U12" s="32">
        <f>+VLOOKUP(B12,Cuartas!$B$23:$J$38,8,0)</f>
        <v>170</v>
      </c>
      <c r="V12" s="44">
        <f>+VLOOKUP(B12,Cuartas!$B$23:$J$38,9,0)</f>
        <v>170</v>
      </c>
      <c r="W12" s="356">
        <f t="shared" si="1"/>
        <v>2792</v>
      </c>
      <c r="X12" s="139">
        <f t="shared" si="2"/>
        <v>174.5</v>
      </c>
    </row>
    <row r="13" spans="1:24" ht="19.5" customHeight="1">
      <c r="A13" s="14">
        <v>10</v>
      </c>
      <c r="B13" s="32" t="s">
        <v>106</v>
      </c>
      <c r="C13" s="32" t="s">
        <v>4</v>
      </c>
      <c r="D13" s="32" t="s">
        <v>107</v>
      </c>
      <c r="E13" s="32" t="s">
        <v>5</v>
      </c>
      <c r="F13" s="44">
        <f t="shared" si="0"/>
        <v>16</v>
      </c>
      <c r="G13" s="43">
        <f>+VLOOKUP(B13,Individual!$B$23:$L$38,6,0)</f>
        <v>176</v>
      </c>
      <c r="H13" s="32">
        <f>+VLOOKUP(B13,Individual!$B$23:$L$38,7,0)</f>
        <v>171</v>
      </c>
      <c r="I13" s="32">
        <f>+VLOOKUP(B13,Individual!$B$23:$L$38,8,0)</f>
        <v>170</v>
      </c>
      <c r="J13" s="32">
        <f>+VLOOKUP(B13,Individual!$B$23:$L$38,9,0)</f>
        <v>140</v>
      </c>
      <c r="K13" s="32">
        <f>+VLOOKUP(B13,Individual!$B$23:$L$38,10,0)</f>
        <v>197</v>
      </c>
      <c r="L13" s="44">
        <f>+VLOOKUP(B13,Individual!$B$23:$L$38,11,0)</f>
        <v>108</v>
      </c>
      <c r="M13" s="43">
        <f>+VLOOKUP(B13,Duplas!$B$23:$L$47,6,0)</f>
        <v>178</v>
      </c>
      <c r="N13" s="64">
        <f>+VLOOKUP(B13,Duplas!$B$23:$L$47,7,0)</f>
        <v>169</v>
      </c>
      <c r="O13" s="64">
        <f>+VLOOKUP(B13,Duplas!$B$23:$L$47,8,0)</f>
        <v>200</v>
      </c>
      <c r="P13" s="64">
        <f>+VLOOKUP(B13,Duplas!$B$23:$L$47,9,0)</f>
        <v>165</v>
      </c>
      <c r="Q13" s="64">
        <f>+VLOOKUP(B13,Duplas!$B$23:$L$47,10,0)</f>
        <v>188</v>
      </c>
      <c r="R13" s="141">
        <f>+VLOOKUP(B13,Duplas!$B$23:$L$47,11,0)</f>
        <v>228</v>
      </c>
      <c r="S13" s="43">
        <f>+VLOOKUP(B13,Cuartas!$B$23:$J$38,6,0)</f>
        <v>182</v>
      </c>
      <c r="T13" s="32">
        <f>+VLOOKUP(B13,Cuartas!$B$23:$J$38,7,0)</f>
        <v>193</v>
      </c>
      <c r="U13" s="32">
        <f>+VLOOKUP(B13,Cuartas!$B$23:$J$38,8,0)</f>
        <v>144</v>
      </c>
      <c r="V13" s="44">
        <f>+VLOOKUP(B13,Cuartas!$B$23:$J$38,9,0)</f>
        <v>182</v>
      </c>
      <c r="W13" s="356">
        <f t="shared" si="1"/>
        <v>2791</v>
      </c>
      <c r="X13" s="139">
        <f t="shared" si="2"/>
        <v>174.4375</v>
      </c>
    </row>
    <row r="14" spans="1:24" ht="19.5" customHeight="1">
      <c r="A14" s="14">
        <v>11</v>
      </c>
      <c r="B14" s="32" t="s">
        <v>103</v>
      </c>
      <c r="C14" s="32" t="s">
        <v>104</v>
      </c>
      <c r="D14" s="32" t="s">
        <v>105</v>
      </c>
      <c r="E14" s="32" t="s">
        <v>5</v>
      </c>
      <c r="F14" s="44">
        <f t="shared" si="0"/>
        <v>16</v>
      </c>
      <c r="G14" s="43">
        <f>+VLOOKUP(B14,Individual!$B$23:$L$38,6,0)</f>
        <v>200</v>
      </c>
      <c r="H14" s="32">
        <f>+VLOOKUP(B14,Individual!$B$23:$L$38,7,0)</f>
        <v>173</v>
      </c>
      <c r="I14" s="32">
        <f>+VLOOKUP(B14,Individual!$B$23:$L$38,8,0)</f>
        <v>140</v>
      </c>
      <c r="J14" s="32">
        <f>+VLOOKUP(B14,Individual!$B$23:$L$38,9,0)</f>
        <v>174</v>
      </c>
      <c r="K14" s="32">
        <f>+VLOOKUP(B14,Individual!$B$23:$L$38,10,0)</f>
        <v>202</v>
      </c>
      <c r="L14" s="44">
        <f>+VLOOKUP(B14,Individual!$B$23:$L$38,11,0)</f>
        <v>172</v>
      </c>
      <c r="M14" s="43">
        <f>+VLOOKUP(B14,Duplas!$B$23:$L$47,6,0)</f>
        <v>172</v>
      </c>
      <c r="N14" s="64">
        <f>+VLOOKUP(B14,Duplas!$B$23:$L$47,7,0)</f>
        <v>176</v>
      </c>
      <c r="O14" s="64">
        <f>+VLOOKUP(B14,Duplas!$B$23:$L$47,8,0)</f>
        <v>151</v>
      </c>
      <c r="P14" s="64">
        <f>+VLOOKUP(B14,Duplas!$B$23:$L$47,9,0)</f>
        <v>170</v>
      </c>
      <c r="Q14" s="64">
        <f>+VLOOKUP(B14,Duplas!$B$23:$L$47,10,0)</f>
        <v>206</v>
      </c>
      <c r="R14" s="141">
        <f>+VLOOKUP(B14,Duplas!$B$23:$L$47,11,0)</f>
        <v>161</v>
      </c>
      <c r="S14" s="43">
        <f>+VLOOKUP(B14,Cuartas!$B$23:$J$38,6,0)</f>
        <v>157</v>
      </c>
      <c r="T14" s="32">
        <f>+VLOOKUP(B14,Cuartas!$B$23:$J$38,7,0)</f>
        <v>157</v>
      </c>
      <c r="U14" s="32">
        <f>+VLOOKUP(B14,Cuartas!$B$23:$J$38,8,0)</f>
        <v>168</v>
      </c>
      <c r="V14" s="44">
        <f>+VLOOKUP(B14,Cuartas!$B$23:$J$38,9,0)</f>
        <v>206</v>
      </c>
      <c r="W14" s="356">
        <f t="shared" si="1"/>
        <v>2785</v>
      </c>
      <c r="X14" s="139">
        <f t="shared" si="2"/>
        <v>174.0625</v>
      </c>
    </row>
    <row r="15" spans="1:24" ht="19.5" customHeight="1">
      <c r="A15" s="14">
        <v>12</v>
      </c>
      <c r="B15" s="32" t="s">
        <v>181</v>
      </c>
      <c r="C15" s="32" t="s">
        <v>102</v>
      </c>
      <c r="D15" s="32" t="s">
        <v>88</v>
      </c>
      <c r="E15" s="32" t="s">
        <v>5</v>
      </c>
      <c r="F15" s="44">
        <f t="shared" si="0"/>
        <v>16</v>
      </c>
      <c r="G15" s="43">
        <f>+VLOOKUP(B15,Individual!$B$23:$L$38,6,0)</f>
        <v>148</v>
      </c>
      <c r="H15" s="32">
        <f>+VLOOKUP(B15,Individual!$B$23:$L$38,7,0)</f>
        <v>147</v>
      </c>
      <c r="I15" s="32">
        <f>+VLOOKUP(B15,Individual!$B$23:$L$38,8,0)</f>
        <v>187</v>
      </c>
      <c r="J15" s="32">
        <f>+VLOOKUP(B15,Individual!$B$23:$L$38,9,0)</f>
        <v>170</v>
      </c>
      <c r="K15" s="32">
        <f>+VLOOKUP(B15,Individual!$B$23:$L$38,10,0)</f>
        <v>165</v>
      </c>
      <c r="L15" s="44">
        <f>+VLOOKUP(B15,Individual!$B$23:$L$38,11,0)</f>
        <v>177</v>
      </c>
      <c r="M15" s="43">
        <f>+VLOOKUP(B15,Duplas!$B$23:$L$47,6,0)</f>
        <v>183</v>
      </c>
      <c r="N15" s="64">
        <f>+VLOOKUP(B15,Duplas!$B$23:$L$47,7,0)</f>
        <v>154</v>
      </c>
      <c r="O15" s="64">
        <f>+VLOOKUP(B15,Duplas!$B$23:$L$47,8,0)</f>
        <v>181</v>
      </c>
      <c r="P15" s="64">
        <f>+VLOOKUP(B15,Duplas!$B$23:$L$47,9,0)</f>
        <v>174</v>
      </c>
      <c r="Q15" s="64">
        <f>+VLOOKUP(B15,Duplas!$B$23:$L$47,10,0)</f>
        <v>211</v>
      </c>
      <c r="R15" s="141">
        <f>+VLOOKUP(B15,Duplas!$B$23:$L$47,11,0)</f>
        <v>159</v>
      </c>
      <c r="S15" s="43">
        <f>+VLOOKUP(B15,Cuartas!$B$23:$J$38,6,0)</f>
        <v>167</v>
      </c>
      <c r="T15" s="32">
        <f>+VLOOKUP(B15,Cuartas!$B$23:$J$38,7,0)</f>
        <v>222</v>
      </c>
      <c r="U15" s="32">
        <f>+VLOOKUP(B15,Cuartas!$B$23:$J$38,8,0)</f>
        <v>158</v>
      </c>
      <c r="V15" s="44">
        <f>+VLOOKUP(B15,Cuartas!$B$23:$J$38,9,0)</f>
        <v>157</v>
      </c>
      <c r="W15" s="356">
        <f t="shared" si="1"/>
        <v>2760</v>
      </c>
      <c r="X15" s="139">
        <f t="shared" si="2"/>
        <v>172.5</v>
      </c>
    </row>
    <row r="16" spans="1:24" ht="19.5" customHeight="1">
      <c r="A16" s="14">
        <v>13</v>
      </c>
      <c r="B16" s="32" t="s">
        <v>118</v>
      </c>
      <c r="C16" s="32" t="s">
        <v>119</v>
      </c>
      <c r="D16" s="32"/>
      <c r="E16" s="32" t="s">
        <v>21</v>
      </c>
      <c r="F16" s="44">
        <f t="shared" si="0"/>
        <v>16</v>
      </c>
      <c r="G16" s="43">
        <f>+VLOOKUP(B16,Individual!$B$23:$L$38,6,0)</f>
        <v>149</v>
      </c>
      <c r="H16" s="32">
        <f>+VLOOKUP(B16,Individual!$B$23:$L$38,7,0)</f>
        <v>214</v>
      </c>
      <c r="I16" s="32">
        <f>+VLOOKUP(B16,Individual!$B$23:$L$38,8,0)</f>
        <v>157</v>
      </c>
      <c r="J16" s="32">
        <f>+VLOOKUP(B16,Individual!$B$23:$L$38,9,0)</f>
        <v>174</v>
      </c>
      <c r="K16" s="32">
        <f>+VLOOKUP(B16,Individual!$B$23:$L$38,10,0)</f>
        <v>160</v>
      </c>
      <c r="L16" s="44">
        <f>+VLOOKUP(B16,Individual!$B$23:$L$38,11,0)</f>
        <v>161</v>
      </c>
      <c r="M16" s="43">
        <f>+VLOOKUP(B16,Duplas!$B$23:$L$47,6,0)</f>
        <v>201</v>
      </c>
      <c r="N16" s="64">
        <f>+VLOOKUP(B16,Duplas!$B$23:$L$47,7,0)</f>
        <v>136</v>
      </c>
      <c r="O16" s="64">
        <f>+VLOOKUP(B16,Duplas!$B$23:$L$47,8,0)</f>
        <v>167</v>
      </c>
      <c r="P16" s="64">
        <f>+VLOOKUP(B16,Duplas!$B$23:$L$47,9,0)</f>
        <v>172</v>
      </c>
      <c r="Q16" s="64">
        <f>+VLOOKUP(B16,Duplas!$B$23:$L$47,10,0)</f>
        <v>171</v>
      </c>
      <c r="R16" s="141">
        <f>+VLOOKUP(B16,Duplas!$B$23:$L$47,11,0)</f>
        <v>198</v>
      </c>
      <c r="S16" s="43">
        <f>+VLOOKUP(B16,Cuartas!$B$23:$J$38,6,0)</f>
        <v>193</v>
      </c>
      <c r="T16" s="32">
        <f>+VLOOKUP(B16,Cuartas!$B$23:$J$38,7,0)</f>
        <v>175</v>
      </c>
      <c r="U16" s="32">
        <f>+VLOOKUP(B16,Cuartas!$B$23:$J$38,8,0)</f>
        <v>157</v>
      </c>
      <c r="V16" s="44">
        <f>+VLOOKUP(B16,Cuartas!$B$23:$J$38,9,0)</f>
        <v>174</v>
      </c>
      <c r="W16" s="356">
        <f t="shared" si="1"/>
        <v>2759</v>
      </c>
      <c r="X16" s="139">
        <f t="shared" si="2"/>
        <v>172.4375</v>
      </c>
    </row>
    <row r="17" spans="1:24" ht="19.5" customHeight="1">
      <c r="A17" s="14">
        <v>14</v>
      </c>
      <c r="B17" s="32" t="s">
        <v>117</v>
      </c>
      <c r="C17" s="32" t="s">
        <v>7</v>
      </c>
      <c r="D17" s="32"/>
      <c r="E17" s="32" t="s">
        <v>21</v>
      </c>
      <c r="F17" s="44">
        <f t="shared" si="0"/>
        <v>16</v>
      </c>
      <c r="G17" s="43">
        <f>+VLOOKUP(B17,Individual!$B$23:$L$38,6,0)</f>
        <v>128</v>
      </c>
      <c r="H17" s="32">
        <f>+VLOOKUP(B17,Individual!$B$23:$L$38,7,0)</f>
        <v>174</v>
      </c>
      <c r="I17" s="32">
        <f>+VLOOKUP(B17,Individual!$B$23:$L$38,8,0)</f>
        <v>143</v>
      </c>
      <c r="J17" s="32">
        <f>+VLOOKUP(B17,Individual!$B$23:$L$38,9,0)</f>
        <v>193</v>
      </c>
      <c r="K17" s="32">
        <f>+VLOOKUP(B17,Individual!$B$23:$L$38,10,0)</f>
        <v>139</v>
      </c>
      <c r="L17" s="44">
        <f>+VLOOKUP(B17,Individual!$B$23:$L$38,11,0)</f>
        <v>149</v>
      </c>
      <c r="M17" s="43">
        <f>+VLOOKUP(B17,Duplas!$B$23:$L$47,6,0)</f>
        <v>198</v>
      </c>
      <c r="N17" s="64">
        <f>+VLOOKUP(B17,Duplas!$B$23:$L$47,7,0)</f>
        <v>202</v>
      </c>
      <c r="O17" s="64">
        <f>+VLOOKUP(B17,Duplas!$B$23:$L$47,8,0)</f>
        <v>141</v>
      </c>
      <c r="P17" s="64">
        <f>+VLOOKUP(B17,Duplas!$B$23:$L$47,9,0)</f>
        <v>149</v>
      </c>
      <c r="Q17" s="64">
        <f>+VLOOKUP(B17,Duplas!$B$23:$L$47,10,0)</f>
        <v>148</v>
      </c>
      <c r="R17" s="141">
        <f>+VLOOKUP(B17,Duplas!$B$23:$L$47,11,0)</f>
        <v>171</v>
      </c>
      <c r="S17" s="43">
        <f>+VLOOKUP(B17,Cuartas!$B$23:$J$38,6,0)</f>
        <v>179</v>
      </c>
      <c r="T17" s="32">
        <f>+VLOOKUP(B17,Cuartas!$B$23:$J$38,7,0)</f>
        <v>202</v>
      </c>
      <c r="U17" s="32">
        <f>+VLOOKUP(B17,Cuartas!$B$23:$J$38,8,0)</f>
        <v>141</v>
      </c>
      <c r="V17" s="44">
        <f>+VLOOKUP(B17,Cuartas!$B$23:$J$38,9,0)</f>
        <v>208</v>
      </c>
      <c r="W17" s="356">
        <f t="shared" si="1"/>
        <v>2665</v>
      </c>
      <c r="X17" s="139">
        <f t="shared" si="2"/>
        <v>166.5625</v>
      </c>
    </row>
    <row r="18" spans="1:24" ht="19.5" customHeight="1">
      <c r="A18" s="14">
        <v>15</v>
      </c>
      <c r="B18" s="32" t="s">
        <v>120</v>
      </c>
      <c r="C18" s="32" t="s">
        <v>121</v>
      </c>
      <c r="D18" s="32"/>
      <c r="E18" s="32" t="s">
        <v>21</v>
      </c>
      <c r="F18" s="44">
        <f t="shared" si="0"/>
        <v>16</v>
      </c>
      <c r="G18" s="43">
        <f>+VLOOKUP(B18,Individual!$B$23:$L$38,6,0)</f>
        <v>187</v>
      </c>
      <c r="H18" s="32">
        <f>+VLOOKUP(B18,Individual!$B$23:$L$38,7,0)</f>
        <v>173</v>
      </c>
      <c r="I18" s="32">
        <f>+VLOOKUP(B18,Individual!$B$23:$L$38,8,0)</f>
        <v>147</v>
      </c>
      <c r="J18" s="32">
        <f>+VLOOKUP(B18,Individual!$B$23:$L$38,9,0)</f>
        <v>168</v>
      </c>
      <c r="K18" s="32">
        <f>+VLOOKUP(B18,Individual!$B$23:$L$38,10,0)</f>
        <v>111</v>
      </c>
      <c r="L18" s="44">
        <f>+VLOOKUP(B18,Individual!$B$23:$L$38,11,0)</f>
        <v>188</v>
      </c>
      <c r="M18" s="43">
        <f>+VLOOKUP(B18,Duplas!$B$23:$L$47,6,0)</f>
        <v>145</v>
      </c>
      <c r="N18" s="64">
        <f>+VLOOKUP(B18,Duplas!$B$23:$L$47,7,0)</f>
        <v>165</v>
      </c>
      <c r="O18" s="64">
        <f>+VLOOKUP(B18,Duplas!$B$23:$L$47,8,0)</f>
        <v>144</v>
      </c>
      <c r="P18" s="64">
        <f>+VLOOKUP(B18,Duplas!$B$23:$L$47,9,0)</f>
        <v>137</v>
      </c>
      <c r="Q18" s="64">
        <f>+VLOOKUP(B18,Duplas!$B$23:$L$47,10,0)</f>
        <v>190</v>
      </c>
      <c r="R18" s="141">
        <f>+VLOOKUP(B18,Duplas!$B$23:$L$47,11,0)</f>
        <v>167</v>
      </c>
      <c r="S18" s="43">
        <f>+VLOOKUP(B18,Cuartas!$B$23:$J$38,6,0)</f>
        <v>164</v>
      </c>
      <c r="T18" s="32">
        <f>+VLOOKUP(B18,Cuartas!$B$23:$J$38,7,0)</f>
        <v>158</v>
      </c>
      <c r="U18" s="32">
        <f>+VLOOKUP(B18,Cuartas!$B$23:$J$38,8,0)</f>
        <v>174</v>
      </c>
      <c r="V18" s="44">
        <f>+VLOOKUP(B18,Cuartas!$B$23:$J$38,9,0)</f>
        <v>163</v>
      </c>
      <c r="W18" s="356">
        <f t="shared" si="1"/>
        <v>2581</v>
      </c>
      <c r="X18" s="139">
        <f t="shared" si="2"/>
        <v>161.3125</v>
      </c>
    </row>
    <row r="19" spans="1:24" ht="19.5" customHeight="1" thickBot="1">
      <c r="A19" s="15">
        <v>16</v>
      </c>
      <c r="B19" s="46" t="s">
        <v>180</v>
      </c>
      <c r="C19" s="46" t="s">
        <v>102</v>
      </c>
      <c r="D19" s="46" t="s">
        <v>114</v>
      </c>
      <c r="E19" s="46" t="s">
        <v>20</v>
      </c>
      <c r="F19" s="49">
        <f t="shared" si="0"/>
        <v>16</v>
      </c>
      <c r="G19" s="48">
        <f>+VLOOKUP(B19,Individual!$B$23:$L$38,6,0)</f>
        <v>142</v>
      </c>
      <c r="H19" s="46">
        <f>+VLOOKUP(B19,Individual!$B$23:$L$38,7,0)</f>
        <v>147</v>
      </c>
      <c r="I19" s="46">
        <f>+VLOOKUP(B19,Individual!$B$23:$L$38,8,0)</f>
        <v>135</v>
      </c>
      <c r="J19" s="46">
        <f>+VLOOKUP(B19,Individual!$B$23:$L$38,9,0)</f>
        <v>154</v>
      </c>
      <c r="K19" s="46">
        <f>+VLOOKUP(B19,Individual!$B$23:$L$38,10,0)</f>
        <v>201</v>
      </c>
      <c r="L19" s="49">
        <f>+VLOOKUP(B19,Individual!$B$23:$L$38,11,0)</f>
        <v>137</v>
      </c>
      <c r="M19" s="48">
        <f>+VLOOKUP(B19,Duplas!$B$23:$L$47,6,0)</f>
        <v>146</v>
      </c>
      <c r="N19" s="132">
        <f>+VLOOKUP(B19,Duplas!$B$23:$L$47,7,0)</f>
        <v>143</v>
      </c>
      <c r="O19" s="132">
        <f>+VLOOKUP(B19,Duplas!$B$23:$L$47,8,0)</f>
        <v>157</v>
      </c>
      <c r="P19" s="132">
        <f>+VLOOKUP(B19,Duplas!$B$23:$L$47,9,0)</f>
        <v>139</v>
      </c>
      <c r="Q19" s="132">
        <f>+VLOOKUP(B19,Duplas!$B$23:$L$47,10,0)</f>
        <v>180</v>
      </c>
      <c r="R19" s="142">
        <f>+VLOOKUP(B19,Duplas!$B$23:$L$47,11,0)</f>
        <v>192</v>
      </c>
      <c r="S19" s="48">
        <f>+VLOOKUP(B19,Cuartas!$B$23:$J$38,6,0)</f>
        <v>136</v>
      </c>
      <c r="T19" s="46">
        <f>+VLOOKUP(B19,Cuartas!$B$23:$J$38,7,0)</f>
        <v>167</v>
      </c>
      <c r="U19" s="46">
        <f>+VLOOKUP(B19,Cuartas!$B$23:$J$38,8,0)</f>
        <v>177</v>
      </c>
      <c r="V19" s="49">
        <f>+VLOOKUP(B19,Cuartas!$B$23:$J$38,9,0)</f>
        <v>187</v>
      </c>
      <c r="W19" s="357">
        <f t="shared" si="1"/>
        <v>2540</v>
      </c>
      <c r="X19" s="140">
        <f t="shared" si="2"/>
        <v>158.75</v>
      </c>
    </row>
  </sheetData>
  <sortState ref="B4:X19">
    <sortCondition descending="1" ref="W4:W19"/>
  </sortState>
  <mergeCells count="4">
    <mergeCell ref="B1:X1"/>
    <mergeCell ref="G2:L2"/>
    <mergeCell ref="M2:R2"/>
    <mergeCell ref="S2:V2"/>
  </mergeCells>
  <conditionalFormatting sqref="G4:V19">
    <cfRule type="cellIs" dxfId="12" priority="1" operator="greaterThan">
      <formula>255</formula>
    </cfRule>
  </conditionalFormatting>
  <pageMargins left="0.70866141732283472" right="0.70866141732283472" top="0.74803149606299213" bottom="0.74803149606299213" header="0.31496062992125984" footer="0.31496062992125984"/>
  <pageSetup scale="65" orientation="landscape" horizontalDpi="3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0" zoomScaleNormal="70" workbookViewId="0">
      <selection activeCell="AB21" sqref="AB21"/>
    </sheetView>
  </sheetViews>
  <sheetFormatPr baseColWidth="10" defaultRowHeight="15"/>
  <cols>
    <col min="1" max="1" width="5.42578125" style="1" customWidth="1"/>
    <col min="2" max="2" width="11.42578125" style="1"/>
    <col min="3" max="3" width="13.28515625" style="1" customWidth="1"/>
    <col min="4" max="4" width="11.42578125" style="1"/>
    <col min="5" max="5" width="19.5703125" style="1" bestFit="1" customWidth="1"/>
    <col min="6" max="6" width="9.7109375" style="1" bestFit="1" customWidth="1"/>
    <col min="7" max="22" width="6.28515625" style="1" customWidth="1"/>
    <col min="23" max="23" width="10.140625" style="1" bestFit="1" customWidth="1"/>
    <col min="24" max="24" width="9.5703125" style="1" bestFit="1" customWidth="1"/>
    <col min="25" max="16384" width="11.42578125" style="1"/>
  </cols>
  <sheetData>
    <row r="1" spans="1:24" ht="29.25" customHeight="1" thickBot="1">
      <c r="B1" s="370" t="s">
        <v>172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</row>
    <row r="2" spans="1:24" ht="18.75" customHeight="1" thickBot="1">
      <c r="B2" s="367" t="s">
        <v>159</v>
      </c>
      <c r="C2" s="368"/>
      <c r="D2" s="368"/>
      <c r="E2" s="369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6.5" thickBot="1">
      <c r="A3" s="311" t="s">
        <v>42</v>
      </c>
      <c r="B3" s="165" t="s">
        <v>22</v>
      </c>
      <c r="C3" s="137" t="s">
        <v>23</v>
      </c>
      <c r="D3" s="137" t="s">
        <v>24</v>
      </c>
      <c r="E3" s="138" t="s">
        <v>25</v>
      </c>
      <c r="F3" s="158" t="s">
        <v>48</v>
      </c>
      <c r="G3" s="371" t="s">
        <v>50</v>
      </c>
      <c r="H3" s="372"/>
      <c r="I3" s="372"/>
      <c r="J3" s="372"/>
      <c r="K3" s="372"/>
      <c r="L3" s="373"/>
      <c r="M3" s="371" t="s">
        <v>51</v>
      </c>
      <c r="N3" s="372"/>
      <c r="O3" s="372"/>
      <c r="P3" s="372"/>
      <c r="Q3" s="372"/>
      <c r="R3" s="373"/>
      <c r="S3" s="371" t="s">
        <v>52</v>
      </c>
      <c r="T3" s="372"/>
      <c r="U3" s="372"/>
      <c r="V3" s="373"/>
    </row>
    <row r="4" spans="1:24" ht="15.75">
      <c r="A4" s="152"/>
      <c r="B4" s="17"/>
      <c r="C4" s="21"/>
      <c r="D4" s="21"/>
      <c r="E4" s="18"/>
      <c r="F4" s="156"/>
      <c r="G4" s="22" t="s">
        <v>26</v>
      </c>
      <c r="H4" s="12" t="s">
        <v>27</v>
      </c>
      <c r="I4" s="12" t="s">
        <v>28</v>
      </c>
      <c r="J4" s="12" t="s">
        <v>29</v>
      </c>
      <c r="K4" s="12" t="s">
        <v>30</v>
      </c>
      <c r="L4" s="150" t="s">
        <v>31</v>
      </c>
      <c r="M4" s="22" t="s">
        <v>32</v>
      </c>
      <c r="N4" s="12" t="s">
        <v>33</v>
      </c>
      <c r="O4" s="12" t="s">
        <v>34</v>
      </c>
      <c r="P4" s="12" t="s">
        <v>35</v>
      </c>
      <c r="Q4" s="12" t="s">
        <v>36</v>
      </c>
      <c r="R4" s="13" t="s">
        <v>37</v>
      </c>
      <c r="S4" s="22" t="s">
        <v>38</v>
      </c>
      <c r="T4" s="12" t="s">
        <v>39</v>
      </c>
      <c r="U4" s="12" t="s">
        <v>40</v>
      </c>
      <c r="V4" s="13" t="s">
        <v>41</v>
      </c>
      <c r="W4" s="321" t="s">
        <v>43</v>
      </c>
      <c r="X4" s="324" t="s">
        <v>46</v>
      </c>
    </row>
    <row r="5" spans="1:24">
      <c r="A5" s="66">
        <v>1</v>
      </c>
      <c r="B5" s="43" t="s">
        <v>127</v>
      </c>
      <c r="C5" s="32" t="s">
        <v>7</v>
      </c>
      <c r="D5" s="32" t="s">
        <v>128</v>
      </c>
      <c r="E5" s="44" t="s">
        <v>21</v>
      </c>
      <c r="F5" s="153">
        <f>COUNTIF(G5:V5,"&gt;0")</f>
        <v>16</v>
      </c>
      <c r="G5" s="7">
        <f>+VLOOKUP(B5,Individual!$B$42:$L$68,6,0)</f>
        <v>142</v>
      </c>
      <c r="H5" s="5">
        <f>+VLOOKUP(B5,Individual!$B$42:$L$68,7,0)</f>
        <v>126</v>
      </c>
      <c r="I5" s="5">
        <f>+VLOOKUP(B5,Individual!$B$42:$L$68,8,0)</f>
        <v>125</v>
      </c>
      <c r="J5" s="5">
        <f>+VLOOKUP(B5,Individual!$B$42:$L$68,9,0)</f>
        <v>131</v>
      </c>
      <c r="K5" s="5">
        <f>+VLOOKUP(B5,Individual!$B$42:$L$68,10,0)</f>
        <v>157</v>
      </c>
      <c r="L5" s="16">
        <f>+VLOOKUP(B5,Individual!$B$42:$L$68,11,0)</f>
        <v>129</v>
      </c>
      <c r="M5" s="7">
        <f>+VLOOKUP(B5,Duplas!$B$42:$L$67,6,0)</f>
        <v>134</v>
      </c>
      <c r="N5" s="5">
        <f>+VLOOKUP(B5,Duplas!$B$42:$L$67,7,0)</f>
        <v>153</v>
      </c>
      <c r="O5" s="5">
        <f>+VLOOKUP(B5,Duplas!$B$42:$L$67,8,0)</f>
        <v>160</v>
      </c>
      <c r="P5" s="5">
        <f>+VLOOKUP(B5,Duplas!$B$42:$L$67,9,0)</f>
        <v>121</v>
      </c>
      <c r="Q5" s="5">
        <f>+VLOOKUP(B5,Duplas!$B$42:$L$67,10,0)</f>
        <v>120</v>
      </c>
      <c r="R5" s="8">
        <f>+VLOOKUP(B5,Duplas!$B$42:$L$67,11,0)</f>
        <v>133</v>
      </c>
      <c r="S5" s="257">
        <f>+VLOOKUP(B5,Duplas!$B$42:$P$47,12,0)</f>
        <v>115</v>
      </c>
      <c r="T5" s="5">
        <f>+VLOOKUP(B5,Duplas!$B$42:$P$47,13,0)</f>
        <v>141</v>
      </c>
      <c r="U5" s="5">
        <f>+VLOOKUP(B5,Duplas!$B$42:$P$47,14,0)</f>
        <v>175</v>
      </c>
      <c r="V5" s="68">
        <f>+VLOOKUP(B5,Duplas!$B$42:$P$47,15,0)</f>
        <v>140</v>
      </c>
      <c r="W5" s="322">
        <f>+SUM(G5:V5)</f>
        <v>2202</v>
      </c>
      <c r="X5" s="325">
        <f>+W5/F5</f>
        <v>137.625</v>
      </c>
    </row>
    <row r="6" spans="1:24">
      <c r="A6" s="66">
        <v>2</v>
      </c>
      <c r="B6" s="43" t="s">
        <v>124</v>
      </c>
      <c r="C6" s="32" t="s">
        <v>125</v>
      </c>
      <c r="D6" s="32" t="s">
        <v>126</v>
      </c>
      <c r="E6" s="44" t="s">
        <v>5</v>
      </c>
      <c r="F6" s="153">
        <f>COUNTIF(G6:V6,"&gt;0")</f>
        <v>16</v>
      </c>
      <c r="G6" s="7">
        <f>+VLOOKUP(B6,Individual!$B$42:$L$68,6,0)</f>
        <v>111</v>
      </c>
      <c r="H6" s="5">
        <f>+VLOOKUP(B6,Individual!$B$42:$L$68,7,0)</f>
        <v>111</v>
      </c>
      <c r="I6" s="5">
        <f>+VLOOKUP(B6,Individual!$B$42:$L$68,8,0)</f>
        <v>117</v>
      </c>
      <c r="J6" s="5">
        <f>+VLOOKUP(B6,Individual!$B$42:$L$68,9,0)</f>
        <v>174</v>
      </c>
      <c r="K6" s="5">
        <f>+VLOOKUP(B6,Individual!$B$42:$L$68,10,0)</f>
        <v>99</v>
      </c>
      <c r="L6" s="16">
        <f>+VLOOKUP(B6,Individual!$B$42:$L$68,11,0)</f>
        <v>153</v>
      </c>
      <c r="M6" s="7">
        <f>+VLOOKUP(B6,Duplas!$B$42:$L$67,6,0)</f>
        <v>115</v>
      </c>
      <c r="N6" s="5">
        <f>+VLOOKUP(B6,Duplas!$B$42:$L$67,7,0)</f>
        <v>127</v>
      </c>
      <c r="O6" s="5">
        <f>+VLOOKUP(B6,Duplas!$B$42:$L$67,8,0)</f>
        <v>139</v>
      </c>
      <c r="P6" s="5">
        <f>+VLOOKUP(B6,Duplas!$B$42:$L$67,9,0)</f>
        <v>128</v>
      </c>
      <c r="Q6" s="5">
        <f>+VLOOKUP(B6,Duplas!$B$42:$L$67,10,0)</f>
        <v>146</v>
      </c>
      <c r="R6" s="8">
        <f>+VLOOKUP(B6,Duplas!$B$42:$L$67,11,0)</f>
        <v>130</v>
      </c>
      <c r="S6" s="257">
        <f>+VLOOKUP(B6,Duplas!$B$42:$P$47,12,0)</f>
        <v>149</v>
      </c>
      <c r="T6" s="5">
        <f>+VLOOKUP(B6,Duplas!$B$42:$P$47,13,0)</f>
        <v>156</v>
      </c>
      <c r="U6" s="5">
        <f>+VLOOKUP(B6,Duplas!$B$42:$P$47,14,0)</f>
        <v>150</v>
      </c>
      <c r="V6" s="68">
        <f>+VLOOKUP(B6,Duplas!$B$42:$P$47,15,0)</f>
        <v>115</v>
      </c>
      <c r="W6" s="322">
        <f>+SUM(G6:V6)</f>
        <v>2120</v>
      </c>
      <c r="X6" s="325">
        <f>+W6/F6</f>
        <v>132.5</v>
      </c>
    </row>
    <row r="7" spans="1:24" ht="15.75" thickBot="1">
      <c r="A7" s="66">
        <v>3</v>
      </c>
      <c r="B7" s="48" t="s">
        <v>122</v>
      </c>
      <c r="C7" s="46" t="s">
        <v>123</v>
      </c>
      <c r="D7" s="46"/>
      <c r="E7" s="49" t="s">
        <v>72</v>
      </c>
      <c r="F7" s="154">
        <f>COUNTIF(G7:V7,"&gt;0")</f>
        <v>16</v>
      </c>
      <c r="G7" s="9">
        <f>+VLOOKUP(B7,Individual!$B$42:$L$68,6,0)</f>
        <v>64</v>
      </c>
      <c r="H7" s="10">
        <f>+VLOOKUP(B7,Individual!$B$42:$L$68,7,0)</f>
        <v>95</v>
      </c>
      <c r="I7" s="10">
        <f>+VLOOKUP(B7,Individual!$B$42:$L$68,8,0)</f>
        <v>102</v>
      </c>
      <c r="J7" s="10">
        <f>+VLOOKUP(B7,Individual!$B$42:$L$68,9,0)</f>
        <v>102</v>
      </c>
      <c r="K7" s="10">
        <f>+VLOOKUP(B7,Individual!$B$42:$L$68,10,0)</f>
        <v>73</v>
      </c>
      <c r="L7" s="147">
        <f>+VLOOKUP(B7,Individual!$B$42:$L$68,11,0)</f>
        <v>77</v>
      </c>
      <c r="M7" s="9">
        <f>+VLOOKUP(B7,Duplas!$B$42:$L$67,6,0)</f>
        <v>88</v>
      </c>
      <c r="N7" s="10">
        <f>+VLOOKUP(B7,Duplas!$B$42:$L$67,7,0)</f>
        <v>67</v>
      </c>
      <c r="O7" s="10">
        <f>+VLOOKUP(B7,Duplas!$B$42:$L$67,8,0)</f>
        <v>88</v>
      </c>
      <c r="P7" s="10">
        <f>+VLOOKUP(B7,Duplas!$B$42:$L$67,9,0)</f>
        <v>90</v>
      </c>
      <c r="Q7" s="10">
        <f>+VLOOKUP(B7,Duplas!$B$42:$L$67,10,0)</f>
        <v>83</v>
      </c>
      <c r="R7" s="11">
        <f>+VLOOKUP(B7,Duplas!$B$42:$L$67,11,0)</f>
        <v>118</v>
      </c>
      <c r="S7" s="257">
        <f>+VLOOKUP(B7,Duplas!$B$42:$P$47,12,0)</f>
        <v>86</v>
      </c>
      <c r="T7" s="5">
        <f>+VLOOKUP(B7,Duplas!$B$42:$P$47,13,0)</f>
        <v>124</v>
      </c>
      <c r="U7" s="5">
        <f>+VLOOKUP(B7,Duplas!$B$42:$P$47,14,0)</f>
        <v>86</v>
      </c>
      <c r="V7" s="68">
        <f>+VLOOKUP(B7,Duplas!$B$42:$P$47,15,0)</f>
        <v>104</v>
      </c>
      <c r="W7" s="322">
        <f>+SUM(G7:V7)</f>
        <v>1447</v>
      </c>
      <c r="X7" s="325">
        <f>+W7/F7</f>
        <v>90.4375</v>
      </c>
    </row>
    <row r="8" spans="1:24" ht="16.5" thickBot="1">
      <c r="A8" s="66"/>
      <c r="B8" s="374" t="s">
        <v>186</v>
      </c>
      <c r="C8" s="365"/>
      <c r="D8" s="365"/>
      <c r="E8" s="366"/>
      <c r="F8" s="152"/>
      <c r="G8" s="93"/>
      <c r="H8" s="94"/>
      <c r="I8" s="94"/>
      <c r="J8" s="94"/>
      <c r="K8" s="94"/>
      <c r="L8" s="95"/>
      <c r="M8" s="128"/>
      <c r="N8" s="128"/>
      <c r="O8" s="128"/>
      <c r="P8" s="128"/>
      <c r="Q8" s="128"/>
      <c r="R8" s="129"/>
      <c r="S8" s="257"/>
      <c r="T8" s="5"/>
      <c r="U8" s="5"/>
      <c r="V8" s="68"/>
      <c r="W8" s="322"/>
      <c r="X8" s="325"/>
    </row>
    <row r="9" spans="1:24">
      <c r="A9" s="66">
        <v>1</v>
      </c>
      <c r="B9" s="51" t="s">
        <v>129</v>
      </c>
      <c r="C9" s="52" t="s">
        <v>9</v>
      </c>
      <c r="D9" s="52"/>
      <c r="E9" s="135" t="s">
        <v>72</v>
      </c>
      <c r="F9" s="66">
        <f t="shared" ref="F9:F11" si="0">COUNTIF(G9:V9,"&gt;0")</f>
        <v>16</v>
      </c>
      <c r="G9" s="17">
        <f>+VLOOKUP(B9,Individual!$B$42:$L$68,6,0)</f>
        <v>100</v>
      </c>
      <c r="H9" s="21">
        <f>+VLOOKUP(B9,Individual!$B$42:$L$68,7,0)</f>
        <v>130</v>
      </c>
      <c r="I9" s="21">
        <f>+VLOOKUP(B9,Individual!$B$42:$L$68,8,0)</f>
        <v>127</v>
      </c>
      <c r="J9" s="21">
        <f>+VLOOKUP(B9,Individual!$B$42:$L$68,9,0)</f>
        <v>116</v>
      </c>
      <c r="K9" s="21">
        <f>+VLOOKUP(B9,Individual!$B$42:$L$68,10,0)</f>
        <v>152</v>
      </c>
      <c r="L9" s="151">
        <f>+VLOOKUP(B9,Individual!$B$42:$L$68,11,0)</f>
        <v>134</v>
      </c>
      <c r="M9" s="17">
        <f>+VLOOKUP(B9,Duplas!$B$42:$L$67,6,0)</f>
        <v>145</v>
      </c>
      <c r="N9" s="21">
        <f>+VLOOKUP(B9,Duplas!$B$42:$L$67,7,0)</f>
        <v>137</v>
      </c>
      <c r="O9" s="21">
        <f>+VLOOKUP(B9,Duplas!$B$42:$L$67,8,0)</f>
        <v>192</v>
      </c>
      <c r="P9" s="21">
        <f>+VLOOKUP(B9,Duplas!$B$42:$L$67,9,0)</f>
        <v>166</v>
      </c>
      <c r="Q9" s="21">
        <f>+VLOOKUP(B9,Duplas!$B$42:$L$67,10,0)</f>
        <v>140</v>
      </c>
      <c r="R9" s="18">
        <f>+VLOOKUP(B9,Duplas!$B$42:$L$67,11,0)</f>
        <v>170</v>
      </c>
      <c r="S9" s="257">
        <f>+VLOOKUP(B9,Duplas!$B$42:$P$47,12,0)</f>
        <v>131</v>
      </c>
      <c r="T9" s="5">
        <f>+VLOOKUP(B9,Duplas!$B$42:$P$47,13,0)</f>
        <v>172</v>
      </c>
      <c r="U9" s="5">
        <f>+VLOOKUP(B9,Duplas!$B$42:$P$47,14,0)</f>
        <v>142</v>
      </c>
      <c r="V9" s="68">
        <f>+VLOOKUP(B9,Duplas!$B$42:$P$47,15,0)</f>
        <v>152</v>
      </c>
      <c r="W9" s="322">
        <f t="shared" ref="W9:W11" si="1">+SUM(G9:V9)</f>
        <v>2306</v>
      </c>
      <c r="X9" s="325">
        <f t="shared" ref="X9:X11" si="2">+W9/F9</f>
        <v>144.125</v>
      </c>
    </row>
    <row r="10" spans="1:24">
      <c r="A10" s="66">
        <v>2</v>
      </c>
      <c r="B10" s="43" t="s">
        <v>130</v>
      </c>
      <c r="C10" s="32" t="s">
        <v>131</v>
      </c>
      <c r="D10" s="32" t="s">
        <v>87</v>
      </c>
      <c r="E10" s="44" t="s">
        <v>5</v>
      </c>
      <c r="F10" s="66">
        <f t="shared" si="0"/>
        <v>16</v>
      </c>
      <c r="G10" s="7">
        <f>+VLOOKUP(B10,Individual!$B$42:$L$68,6,0)</f>
        <v>126</v>
      </c>
      <c r="H10" s="5">
        <f>+VLOOKUP(B10,Individual!$B$42:$L$68,7,0)</f>
        <v>123</v>
      </c>
      <c r="I10" s="5">
        <f>+VLOOKUP(B10,Individual!$B$42:$L$68,8,0)</f>
        <v>157</v>
      </c>
      <c r="J10" s="5">
        <f>+VLOOKUP(B10,Individual!$B$42:$L$68,9,0)</f>
        <v>109</v>
      </c>
      <c r="K10" s="5">
        <f>+VLOOKUP(B10,Individual!$B$42:$L$68,10,0)</f>
        <v>136</v>
      </c>
      <c r="L10" s="16">
        <f>+VLOOKUP(B10,Individual!$B$42:$L$68,11,0)</f>
        <v>143</v>
      </c>
      <c r="M10" s="7">
        <f>+VLOOKUP(B10,Duplas!$B$42:$L$67,6,0)</f>
        <v>114</v>
      </c>
      <c r="N10" s="5">
        <f>+VLOOKUP(B10,Duplas!$B$42:$L$67,7,0)</f>
        <v>104</v>
      </c>
      <c r="O10" s="5">
        <f>+VLOOKUP(B10,Duplas!$B$42:$L$67,8,0)</f>
        <v>173</v>
      </c>
      <c r="P10" s="5">
        <f>+VLOOKUP(B10,Duplas!$B$42:$L$67,9,0)</f>
        <v>144</v>
      </c>
      <c r="Q10" s="5">
        <f>+VLOOKUP(B10,Duplas!$B$42:$L$67,10,0)</f>
        <v>129</v>
      </c>
      <c r="R10" s="8">
        <f>+VLOOKUP(B10,Duplas!$B$42:$L$67,11,0)</f>
        <v>120</v>
      </c>
      <c r="S10" s="257">
        <f>+VLOOKUP(B10,Duplas!$B$42:$P$47,12,0)</f>
        <v>136</v>
      </c>
      <c r="T10" s="5">
        <f>+VLOOKUP(B10,Duplas!$B$42:$P$47,13,0)</f>
        <v>141</v>
      </c>
      <c r="U10" s="5">
        <f>+VLOOKUP(B10,Duplas!$B$42:$P$47,14,0)</f>
        <v>116</v>
      </c>
      <c r="V10" s="68">
        <f>+VLOOKUP(B10,Duplas!$B$42:$P$47,15,0)</f>
        <v>115</v>
      </c>
      <c r="W10" s="322">
        <f t="shared" si="1"/>
        <v>2086</v>
      </c>
      <c r="X10" s="325">
        <f t="shared" si="2"/>
        <v>130.375</v>
      </c>
    </row>
    <row r="11" spans="1:24" ht="15.75" thickBot="1">
      <c r="A11" s="67">
        <v>3</v>
      </c>
      <c r="B11" s="48" t="s">
        <v>132</v>
      </c>
      <c r="C11" s="46" t="s">
        <v>7</v>
      </c>
      <c r="D11" s="46"/>
      <c r="E11" s="49" t="s">
        <v>21</v>
      </c>
      <c r="F11" s="67">
        <f t="shared" si="0"/>
        <v>16</v>
      </c>
      <c r="G11" s="9">
        <f>+VLOOKUP(B11,Individual!$B$42:$L$68,6,0)</f>
        <v>108</v>
      </c>
      <c r="H11" s="10">
        <f>+VLOOKUP(B11,Individual!$B$42:$L$68,7,0)</f>
        <v>78</v>
      </c>
      <c r="I11" s="10">
        <f>+VLOOKUP(B11,Individual!$B$42:$L$68,8,0)</f>
        <v>78</v>
      </c>
      <c r="J11" s="10">
        <f>+VLOOKUP(B11,Individual!$B$42:$L$68,9,0)</f>
        <v>79</v>
      </c>
      <c r="K11" s="10">
        <f>+VLOOKUP(B11,Individual!$B$42:$L$68,10,0)</f>
        <v>88</v>
      </c>
      <c r="L11" s="147">
        <f>+VLOOKUP(B11,Individual!$B$42:$L$68,11,0)</f>
        <v>96</v>
      </c>
      <c r="M11" s="9">
        <f>+VLOOKUP(B11,Duplas!$B$42:$L$67,6,0)</f>
        <v>103</v>
      </c>
      <c r="N11" s="10">
        <f>+VLOOKUP(B11,Duplas!$B$42:$L$67,7,0)</f>
        <v>133</v>
      </c>
      <c r="O11" s="10">
        <f>+VLOOKUP(B11,Duplas!$B$42:$L$67,8,0)</f>
        <v>126</v>
      </c>
      <c r="P11" s="10">
        <f>+VLOOKUP(B11,Duplas!$B$42:$L$67,9,0)</f>
        <v>93</v>
      </c>
      <c r="Q11" s="10">
        <f>+VLOOKUP(B11,Duplas!$B$42:$L$67,10,0)</f>
        <v>107</v>
      </c>
      <c r="R11" s="11">
        <f>+VLOOKUP(B11,Duplas!$B$42:$L$67,11,0)</f>
        <v>97</v>
      </c>
      <c r="S11" s="258">
        <f>+VLOOKUP(B11,Duplas!$B$42:$P$47,12,0)</f>
        <v>117</v>
      </c>
      <c r="T11" s="10">
        <f>+VLOOKUP(B11,Duplas!$B$42:$P$47,13,0)</f>
        <v>119</v>
      </c>
      <c r="U11" s="10">
        <f>+VLOOKUP(B11,Duplas!$B$42:$P$47,14,0)</f>
        <v>94</v>
      </c>
      <c r="V11" s="69">
        <f>+VLOOKUP(B11,Duplas!$B$42:$P$47,15,0)</f>
        <v>88</v>
      </c>
      <c r="W11" s="323">
        <f t="shared" si="1"/>
        <v>1604</v>
      </c>
      <c r="X11" s="326">
        <f t="shared" si="2"/>
        <v>100.25</v>
      </c>
    </row>
    <row r="12" spans="1:24" ht="16.5" thickBot="1">
      <c r="B12" s="365" t="s">
        <v>157</v>
      </c>
      <c r="C12" s="365"/>
      <c r="D12" s="365"/>
      <c r="E12" s="366"/>
      <c r="W12" s="310"/>
    </row>
    <row r="13" spans="1:24" ht="16.5" thickBot="1">
      <c r="B13" s="162" t="s">
        <v>22</v>
      </c>
      <c r="C13" s="163" t="s">
        <v>23</v>
      </c>
      <c r="D13" s="163" t="s">
        <v>24</v>
      </c>
      <c r="E13" s="166" t="s">
        <v>25</v>
      </c>
      <c r="F13" s="158" t="s">
        <v>48</v>
      </c>
      <c r="G13" s="165" t="s">
        <v>26</v>
      </c>
      <c r="H13" s="137" t="s">
        <v>27</v>
      </c>
      <c r="I13" s="137" t="s">
        <v>28</v>
      </c>
      <c r="J13" s="137" t="s">
        <v>29</v>
      </c>
      <c r="K13" s="137" t="s">
        <v>30</v>
      </c>
      <c r="L13" s="138" t="s">
        <v>31</v>
      </c>
      <c r="M13" s="334" t="s">
        <v>32</v>
      </c>
      <c r="N13" s="137" t="s">
        <v>33</v>
      </c>
      <c r="O13" s="137" t="s">
        <v>34</v>
      </c>
      <c r="P13" s="137" t="s">
        <v>35</v>
      </c>
      <c r="Q13" s="137" t="s">
        <v>36</v>
      </c>
      <c r="R13" s="138" t="s">
        <v>37</v>
      </c>
      <c r="S13" s="165" t="s">
        <v>38</v>
      </c>
      <c r="T13" s="137" t="s">
        <v>39</v>
      </c>
      <c r="U13" s="137" t="s">
        <v>40</v>
      </c>
      <c r="V13" s="138" t="s">
        <v>41</v>
      </c>
      <c r="W13" s="310"/>
    </row>
    <row r="14" spans="1:24">
      <c r="A14" s="269">
        <v>1</v>
      </c>
      <c r="B14" s="143" t="s">
        <v>139</v>
      </c>
      <c r="C14" s="52" t="s">
        <v>140</v>
      </c>
      <c r="D14" s="52" t="s">
        <v>141</v>
      </c>
      <c r="E14" s="65" t="s">
        <v>20</v>
      </c>
      <c r="F14" s="152">
        <f t="shared" ref="F14:F20" si="3">COUNTIF(G14:V14,"&gt;0")</f>
        <v>16</v>
      </c>
      <c r="G14" s="159">
        <f>+VLOOKUP(B14,Individual!$B$42:$L$68,6,0)</f>
        <v>148</v>
      </c>
      <c r="H14" s="155">
        <f>+VLOOKUP(B14,Individual!$B$42:$L$68,7,0)</f>
        <v>135</v>
      </c>
      <c r="I14" s="155">
        <f>+VLOOKUP(B14,Individual!$B$42:$L$68,8,0)</f>
        <v>137</v>
      </c>
      <c r="J14" s="155">
        <f>+VLOOKUP(B14,Individual!$B$42:$L$68,9,0)</f>
        <v>114</v>
      </c>
      <c r="K14" s="155">
        <f>+VLOOKUP(B14,Individual!$B$42:$L$68,10,0)</f>
        <v>139</v>
      </c>
      <c r="L14" s="160">
        <f>+VLOOKUP(B14,Individual!$B$42:$L$68,11,0)</f>
        <v>160</v>
      </c>
      <c r="M14" s="332">
        <f>+VLOOKUP(B14,Duplas!$B$42:$L$67,6,0)</f>
        <v>195</v>
      </c>
      <c r="N14" s="155">
        <f>+VLOOKUP(B14,Duplas!$B$42:$L$67,7,0)</f>
        <v>128</v>
      </c>
      <c r="O14" s="155">
        <f>+VLOOKUP(B14,Duplas!$B$42:$L$67,8,0)</f>
        <v>158</v>
      </c>
      <c r="P14" s="155">
        <f>+VLOOKUP(B14,Duplas!$B$42:$L$67,9,0)</f>
        <v>148</v>
      </c>
      <c r="Q14" s="155">
        <f>+VLOOKUP(B14,Duplas!$B$42:$L$67,10,0)</f>
        <v>143</v>
      </c>
      <c r="R14" s="160">
        <f>+VLOOKUP(B14,Duplas!$B$42:$L$67,11,0)</f>
        <v>162</v>
      </c>
      <c r="S14" s="333">
        <f>+VLOOKUP(B14,Cuartas!$B$43:$J$56,6,0)</f>
        <v>141</v>
      </c>
      <c r="T14" s="155">
        <f>+VLOOKUP(B14,Cuartas!$B$43:$J$56,7,0)</f>
        <v>169</v>
      </c>
      <c r="U14" s="155">
        <f>+VLOOKUP(B14,Cuartas!$B$43:$J$56,8,0)</f>
        <v>134</v>
      </c>
      <c r="V14" s="160">
        <f>+VLOOKUP(B14,Cuartas!$B$43:$J$56,9,0)</f>
        <v>142</v>
      </c>
      <c r="W14" s="327">
        <f t="shared" ref="W14:W20" si="4">+SUM(G14:V14)</f>
        <v>2353</v>
      </c>
      <c r="X14" s="328">
        <f t="shared" ref="X14:X20" si="5">+W14/F14</f>
        <v>147.0625</v>
      </c>
    </row>
    <row r="15" spans="1:24">
      <c r="A15" s="153">
        <v>2</v>
      </c>
      <c r="B15" s="64" t="s">
        <v>143</v>
      </c>
      <c r="C15" s="32" t="s">
        <v>144</v>
      </c>
      <c r="D15" s="32"/>
      <c r="E15" s="33" t="s">
        <v>21</v>
      </c>
      <c r="F15" s="66">
        <f t="shared" si="3"/>
        <v>16</v>
      </c>
      <c r="G15" s="7">
        <f>+VLOOKUP(B15,Individual!$B$42:$L$68,6,0)</f>
        <v>148</v>
      </c>
      <c r="H15" s="5">
        <f>+VLOOKUP(B15,Individual!$B$42:$L$68,7,0)</f>
        <v>146</v>
      </c>
      <c r="I15" s="5">
        <f>+VLOOKUP(B15,Individual!$B$42:$L$68,8,0)</f>
        <v>145</v>
      </c>
      <c r="J15" s="5">
        <f>+VLOOKUP(B15,Individual!$B$42:$L$68,9,0)</f>
        <v>111</v>
      </c>
      <c r="K15" s="5">
        <f>+VLOOKUP(B15,Individual!$B$42:$L$68,10,0)</f>
        <v>135</v>
      </c>
      <c r="L15" s="8">
        <f>+VLOOKUP(B15,Individual!$B$42:$L$68,11,0)</f>
        <v>130</v>
      </c>
      <c r="M15" s="6">
        <f>+VLOOKUP(B15,Duplas!$B$42:$L$67,6,0)</f>
        <v>189</v>
      </c>
      <c r="N15" s="5">
        <f>+VLOOKUP(B15,Duplas!$B$42:$L$67,7,0)</f>
        <v>144</v>
      </c>
      <c r="O15" s="5">
        <f>+VLOOKUP(B15,Duplas!$B$42:$L$67,8,0)</f>
        <v>156</v>
      </c>
      <c r="P15" s="5">
        <f>+VLOOKUP(B15,Duplas!$B$42:$L$67,9,0)</f>
        <v>154</v>
      </c>
      <c r="Q15" s="5">
        <f>+VLOOKUP(B15,Duplas!$B$42:$L$67,10,0)</f>
        <v>169</v>
      </c>
      <c r="R15" s="8">
        <f>+VLOOKUP(B15,Duplas!$B$42:$L$67,11,0)</f>
        <v>141</v>
      </c>
      <c r="S15" s="257">
        <f>+VLOOKUP(B15,Cuartas!$B$43:$J$56,6,0)</f>
        <v>134</v>
      </c>
      <c r="T15" s="5">
        <f>+VLOOKUP(B15,Cuartas!$B$43:$J$56,7,0)</f>
        <v>133</v>
      </c>
      <c r="U15" s="5">
        <f>+VLOOKUP(B15,Cuartas!$B$43:$J$56,8,0)</f>
        <v>148</v>
      </c>
      <c r="V15" s="8">
        <f>+VLOOKUP(B15,Cuartas!$B$43:$J$56,9,0)</f>
        <v>155</v>
      </c>
      <c r="W15" s="322">
        <f t="shared" si="4"/>
        <v>2338</v>
      </c>
      <c r="X15" s="325">
        <f t="shared" si="5"/>
        <v>146.125</v>
      </c>
    </row>
    <row r="16" spans="1:24">
      <c r="A16" s="153">
        <v>3</v>
      </c>
      <c r="B16" s="64" t="s">
        <v>136</v>
      </c>
      <c r="C16" s="32" t="s">
        <v>137</v>
      </c>
      <c r="D16" s="32"/>
      <c r="E16" s="33" t="s">
        <v>72</v>
      </c>
      <c r="F16" s="66">
        <f t="shared" si="3"/>
        <v>16</v>
      </c>
      <c r="G16" s="7">
        <f>+VLOOKUP(B16,Individual!$B$42:$L$68,6,0)</f>
        <v>109</v>
      </c>
      <c r="H16" s="5">
        <f>+VLOOKUP(B16,Individual!$B$42:$L$68,7,0)</f>
        <v>170</v>
      </c>
      <c r="I16" s="5">
        <f>+VLOOKUP(B16,Individual!$B$42:$L$68,8,0)</f>
        <v>157</v>
      </c>
      <c r="J16" s="5">
        <f>+VLOOKUP(B16,Individual!$B$42:$L$68,9,0)</f>
        <v>148</v>
      </c>
      <c r="K16" s="5">
        <f>+VLOOKUP(B16,Individual!$B$42:$L$68,10,0)</f>
        <v>132</v>
      </c>
      <c r="L16" s="8">
        <f>+VLOOKUP(B16,Individual!$B$42:$L$68,11,0)</f>
        <v>139</v>
      </c>
      <c r="M16" s="6">
        <f>+VLOOKUP(B16,Duplas!$B$42:$L$67,6,0)</f>
        <v>169</v>
      </c>
      <c r="N16" s="5">
        <f>+VLOOKUP(B16,Duplas!$B$42:$L$67,7,0)</f>
        <v>132</v>
      </c>
      <c r="O16" s="5">
        <f>+VLOOKUP(B16,Duplas!$B$42:$L$67,8,0)</f>
        <v>139</v>
      </c>
      <c r="P16" s="5">
        <f>+VLOOKUP(B16,Duplas!$B$42:$L$67,9,0)</f>
        <v>157</v>
      </c>
      <c r="Q16" s="5">
        <f>+VLOOKUP(B16,Duplas!$B$42:$L$67,10,0)</f>
        <v>156</v>
      </c>
      <c r="R16" s="8">
        <f>+VLOOKUP(B16,Duplas!$B$42:$L$67,11,0)</f>
        <v>160</v>
      </c>
      <c r="S16" s="257">
        <f>+VLOOKUP(B16,Cuartas!$B$43:$J$56,6,0)</f>
        <v>136</v>
      </c>
      <c r="T16" s="5">
        <f>+VLOOKUP(B16,Cuartas!$B$43:$J$56,7,0)</f>
        <v>133</v>
      </c>
      <c r="U16" s="5">
        <f>+VLOOKUP(B16,Cuartas!$B$43:$J$56,8,0)</f>
        <v>146</v>
      </c>
      <c r="V16" s="8">
        <f>+VLOOKUP(B16,Cuartas!$B$43:$J$56,9,0)</f>
        <v>131</v>
      </c>
      <c r="W16" s="322">
        <f t="shared" si="4"/>
        <v>2314</v>
      </c>
      <c r="X16" s="325">
        <f t="shared" si="5"/>
        <v>144.625</v>
      </c>
    </row>
    <row r="17" spans="1:24">
      <c r="A17" s="153">
        <v>4</v>
      </c>
      <c r="B17" s="64" t="s">
        <v>142</v>
      </c>
      <c r="C17" s="32" t="s">
        <v>140</v>
      </c>
      <c r="D17" s="32" t="s">
        <v>141</v>
      </c>
      <c r="E17" s="33" t="s">
        <v>20</v>
      </c>
      <c r="F17" s="66">
        <f t="shared" si="3"/>
        <v>16</v>
      </c>
      <c r="G17" s="7">
        <f>+VLOOKUP(B17,Individual!$B$42:$L$68,6,0)</f>
        <v>141</v>
      </c>
      <c r="H17" s="5">
        <f>+VLOOKUP(B17,Individual!$B$42:$L$68,7,0)</f>
        <v>148</v>
      </c>
      <c r="I17" s="5">
        <f>+VLOOKUP(B17,Individual!$B$42:$L$68,8,0)</f>
        <v>158</v>
      </c>
      <c r="J17" s="5">
        <f>+VLOOKUP(B17,Individual!$B$42:$L$68,9,0)</f>
        <v>140</v>
      </c>
      <c r="K17" s="5">
        <f>+VLOOKUP(B17,Individual!$B$42:$L$68,10,0)</f>
        <v>107</v>
      </c>
      <c r="L17" s="8">
        <f>+VLOOKUP(B17,Individual!$B$42:$L$68,11,0)</f>
        <v>150</v>
      </c>
      <c r="M17" s="6">
        <f>+VLOOKUP(B17,Duplas!$B$42:$L$67,6,0)</f>
        <v>155</v>
      </c>
      <c r="N17" s="5">
        <f>+VLOOKUP(B17,Duplas!$B$42:$L$67,7,0)</f>
        <v>144</v>
      </c>
      <c r="O17" s="5">
        <f>+VLOOKUP(B17,Duplas!$B$42:$L$67,8,0)</f>
        <v>139</v>
      </c>
      <c r="P17" s="5">
        <f>+VLOOKUP(B17,Duplas!$B$42:$L$67,9,0)</f>
        <v>133</v>
      </c>
      <c r="Q17" s="5">
        <f>+VLOOKUP(B17,Duplas!$B$42:$L$67,10,0)</f>
        <v>184</v>
      </c>
      <c r="R17" s="8">
        <f>+VLOOKUP(B17,Duplas!$B$42:$L$67,11,0)</f>
        <v>125</v>
      </c>
      <c r="S17" s="257">
        <f>+VLOOKUP(B17,Cuartas!$B$43:$J$56,6,0)</f>
        <v>123</v>
      </c>
      <c r="T17" s="5">
        <f>+VLOOKUP(B17,Cuartas!$B$43:$J$56,7,0)</f>
        <v>136</v>
      </c>
      <c r="U17" s="5">
        <f>+VLOOKUP(B17,Cuartas!$B$43:$J$56,8,0)</f>
        <v>171</v>
      </c>
      <c r="V17" s="8">
        <f>+VLOOKUP(B17,Cuartas!$B$43:$J$56,9,0)</f>
        <v>140</v>
      </c>
      <c r="W17" s="322">
        <f t="shared" si="4"/>
        <v>2294</v>
      </c>
      <c r="X17" s="325">
        <f t="shared" si="5"/>
        <v>143.375</v>
      </c>
    </row>
    <row r="18" spans="1:24">
      <c r="A18" s="153">
        <v>5</v>
      </c>
      <c r="B18" s="64" t="s">
        <v>138</v>
      </c>
      <c r="C18" s="32" t="s">
        <v>2</v>
      </c>
      <c r="D18" s="32" t="s">
        <v>88</v>
      </c>
      <c r="E18" s="33" t="s">
        <v>5</v>
      </c>
      <c r="F18" s="66">
        <f t="shared" si="3"/>
        <v>16</v>
      </c>
      <c r="G18" s="7">
        <f>+VLOOKUP(B18,Individual!$B$42:$L$68,6,0)</f>
        <v>119</v>
      </c>
      <c r="H18" s="5">
        <f>+VLOOKUP(B18,Individual!$B$42:$L$68,7,0)</f>
        <v>131</v>
      </c>
      <c r="I18" s="5">
        <f>+VLOOKUP(B18,Individual!$B$42:$L$68,8,0)</f>
        <v>130</v>
      </c>
      <c r="J18" s="5">
        <f>+VLOOKUP(B18,Individual!$B$42:$L$68,9,0)</f>
        <v>126</v>
      </c>
      <c r="K18" s="5">
        <f>+VLOOKUP(B18,Individual!$B$42:$L$68,10,0)</f>
        <v>123</v>
      </c>
      <c r="L18" s="8">
        <f>+VLOOKUP(B18,Individual!$B$42:$L$68,11,0)</f>
        <v>137</v>
      </c>
      <c r="M18" s="6">
        <f>+VLOOKUP(B18,Duplas!$B$42:$L$67,6,0)</f>
        <v>139</v>
      </c>
      <c r="N18" s="5">
        <f>+VLOOKUP(B18,Duplas!$B$42:$L$67,7,0)</f>
        <v>129</v>
      </c>
      <c r="O18" s="5">
        <f>+VLOOKUP(B18,Duplas!$B$42:$L$67,8,0)</f>
        <v>122</v>
      </c>
      <c r="P18" s="5">
        <f>+VLOOKUP(B18,Duplas!$B$42:$L$67,9,0)</f>
        <v>133</v>
      </c>
      <c r="Q18" s="5">
        <f>+VLOOKUP(B18,Duplas!$B$42:$L$67,10,0)</f>
        <v>138</v>
      </c>
      <c r="R18" s="8">
        <f>+VLOOKUP(B18,Duplas!$B$42:$L$67,11,0)</f>
        <v>163</v>
      </c>
      <c r="S18" s="257">
        <f>+VLOOKUP(B18,Cuartas!$B$43:$J$56,6,0)</f>
        <v>130</v>
      </c>
      <c r="T18" s="5">
        <f>+VLOOKUP(B18,Cuartas!$B$43:$J$56,7,0)</f>
        <v>136</v>
      </c>
      <c r="U18" s="5">
        <f>+VLOOKUP(B18,Cuartas!$B$43:$J$56,8,0)</f>
        <v>125</v>
      </c>
      <c r="V18" s="8">
        <f>+VLOOKUP(B18,Cuartas!$B$43:$J$56,9,0)</f>
        <v>141</v>
      </c>
      <c r="W18" s="322">
        <f t="shared" si="4"/>
        <v>2122</v>
      </c>
      <c r="X18" s="325">
        <f t="shared" si="5"/>
        <v>132.625</v>
      </c>
    </row>
    <row r="19" spans="1:24">
      <c r="A19" s="153">
        <v>6</v>
      </c>
      <c r="B19" s="64" t="s">
        <v>145</v>
      </c>
      <c r="C19" s="32" t="s">
        <v>141</v>
      </c>
      <c r="D19" s="32" t="s">
        <v>93</v>
      </c>
      <c r="E19" s="33" t="s">
        <v>21</v>
      </c>
      <c r="F19" s="66">
        <f t="shared" si="3"/>
        <v>16</v>
      </c>
      <c r="G19" s="7">
        <f>+VLOOKUP(B19,Individual!$B$42:$L$68,6,0)</f>
        <v>95</v>
      </c>
      <c r="H19" s="5">
        <f>+VLOOKUP(B19,Individual!$B$42:$L$68,7,0)</f>
        <v>104</v>
      </c>
      <c r="I19" s="5">
        <f>+VLOOKUP(B19,Individual!$B$42:$L$68,8,0)</f>
        <v>138</v>
      </c>
      <c r="J19" s="5">
        <f>+VLOOKUP(B19,Individual!$B$42:$L$68,9,0)</f>
        <v>132</v>
      </c>
      <c r="K19" s="5">
        <f>+VLOOKUP(B19,Individual!$B$42:$L$68,10,0)</f>
        <v>145</v>
      </c>
      <c r="L19" s="8">
        <f>+VLOOKUP(B19,Individual!$B$42:$L$68,11,0)</f>
        <v>70</v>
      </c>
      <c r="M19" s="6">
        <f>+VLOOKUP(B19,Duplas!$B$42:$L$67,6,0)</f>
        <v>131</v>
      </c>
      <c r="N19" s="5">
        <f>+VLOOKUP(B19,Duplas!$B$42:$L$67,7,0)</f>
        <v>126</v>
      </c>
      <c r="O19" s="5">
        <f>+VLOOKUP(B19,Duplas!$B$42:$L$67,8,0)</f>
        <v>97</v>
      </c>
      <c r="P19" s="5">
        <f>+VLOOKUP(B19,Duplas!$B$42:$L$67,9,0)</f>
        <v>94</v>
      </c>
      <c r="Q19" s="5">
        <f>+VLOOKUP(B19,Duplas!$B$42:$L$67,10,0)</f>
        <v>128</v>
      </c>
      <c r="R19" s="8">
        <f>+VLOOKUP(B19,Duplas!$B$42:$L$67,11,0)</f>
        <v>92</v>
      </c>
      <c r="S19" s="257">
        <f>+VLOOKUP(B19,Cuartas!$B$43:$J$56,6,0)</f>
        <v>121</v>
      </c>
      <c r="T19" s="5">
        <f>+VLOOKUP(B19,Cuartas!$B$43:$J$56,7,0)</f>
        <v>114</v>
      </c>
      <c r="U19" s="5">
        <f>+VLOOKUP(B19,Cuartas!$B$43:$J$56,8,0)</f>
        <v>133</v>
      </c>
      <c r="V19" s="8">
        <f>+VLOOKUP(B19,Cuartas!$B$43:$J$56,9,0)</f>
        <v>111</v>
      </c>
      <c r="W19" s="322">
        <f t="shared" si="4"/>
        <v>1831</v>
      </c>
      <c r="X19" s="325">
        <f t="shared" si="5"/>
        <v>114.4375</v>
      </c>
    </row>
    <row r="20" spans="1:24" ht="15.75" thickBot="1">
      <c r="A20" s="154">
        <v>7</v>
      </c>
      <c r="B20" s="132" t="s">
        <v>134</v>
      </c>
      <c r="C20" s="46" t="s">
        <v>97</v>
      </c>
      <c r="D20" s="46"/>
      <c r="E20" s="62" t="s">
        <v>135</v>
      </c>
      <c r="F20" s="67">
        <f t="shared" si="3"/>
        <v>16</v>
      </c>
      <c r="G20" s="9">
        <f>+VLOOKUP(B20,Individual!$B$42:$L$68,6,0)</f>
        <v>80</v>
      </c>
      <c r="H20" s="10">
        <f>+VLOOKUP(B20,Individual!$B$42:$L$68,7,0)</f>
        <v>105</v>
      </c>
      <c r="I20" s="10">
        <f>+VLOOKUP(B20,Individual!$B$42:$L$68,8,0)</f>
        <v>120</v>
      </c>
      <c r="J20" s="10">
        <f>+VLOOKUP(B20,Individual!$B$42:$L$68,9,0)</f>
        <v>81</v>
      </c>
      <c r="K20" s="10">
        <f>+VLOOKUP(B20,Individual!$B$42:$L$68,10,0)</f>
        <v>81</v>
      </c>
      <c r="L20" s="11">
        <f>+VLOOKUP(B20,Individual!$B$42:$L$68,11,0)</f>
        <v>81</v>
      </c>
      <c r="M20" s="127">
        <f>+VLOOKUP(B20,Duplas!$B$42:$L$67,6,0)</f>
        <v>97</v>
      </c>
      <c r="N20" s="10">
        <f>+VLOOKUP(B20,Duplas!$B$42:$L$67,7,0)</f>
        <v>82</v>
      </c>
      <c r="O20" s="10">
        <f>+VLOOKUP(B20,Duplas!$B$42:$L$67,8,0)</f>
        <v>92</v>
      </c>
      <c r="P20" s="10">
        <f>+VLOOKUP(B20,Duplas!$B$42:$L$67,9,0)</f>
        <v>84</v>
      </c>
      <c r="Q20" s="10">
        <f>+VLOOKUP(B20,Duplas!$B$42:$L$67,10,0)</f>
        <v>105</v>
      </c>
      <c r="R20" s="11">
        <f>+VLOOKUP(B20,Duplas!$B$42:$L$67,11,0)</f>
        <v>81</v>
      </c>
      <c r="S20" s="258">
        <f>+VLOOKUP(B20,Cuartas!$B$43:$J$56,6,0)</f>
        <v>77</v>
      </c>
      <c r="T20" s="10">
        <f>+VLOOKUP(B20,Cuartas!$B$43:$J$56,7,0)</f>
        <v>78</v>
      </c>
      <c r="U20" s="10">
        <f>+VLOOKUP(B20,Cuartas!$B$43:$J$56,8,0)</f>
        <v>96</v>
      </c>
      <c r="V20" s="11">
        <f>+VLOOKUP(B20,Cuartas!$B$43:$J$56,9,0)</f>
        <v>93</v>
      </c>
      <c r="W20" s="323">
        <f t="shared" si="4"/>
        <v>1433</v>
      </c>
      <c r="X20" s="326">
        <f t="shared" si="5"/>
        <v>89.5625</v>
      </c>
    </row>
    <row r="21" spans="1:24" ht="16.5" thickBot="1">
      <c r="A21" s="111"/>
      <c r="B21" s="365" t="s">
        <v>166</v>
      </c>
      <c r="C21" s="365"/>
      <c r="D21" s="365"/>
      <c r="E21" s="366"/>
      <c r="W21" s="310"/>
    </row>
    <row r="22" spans="1:24" ht="16.5" thickBot="1">
      <c r="A22" s="111"/>
      <c r="B22" s="162" t="s">
        <v>22</v>
      </c>
      <c r="C22" s="163" t="s">
        <v>23</v>
      </c>
      <c r="D22" s="163" t="s">
        <v>24</v>
      </c>
      <c r="E22" s="164" t="s">
        <v>25</v>
      </c>
      <c r="F22" s="112" t="s">
        <v>48</v>
      </c>
      <c r="G22" s="165" t="s">
        <v>26</v>
      </c>
      <c r="H22" s="137" t="s">
        <v>27</v>
      </c>
      <c r="I22" s="137" t="s">
        <v>28</v>
      </c>
      <c r="J22" s="137" t="s">
        <v>29</v>
      </c>
      <c r="K22" s="137" t="s">
        <v>30</v>
      </c>
      <c r="L22" s="138" t="s">
        <v>31</v>
      </c>
      <c r="M22" s="165" t="s">
        <v>32</v>
      </c>
      <c r="N22" s="137" t="s">
        <v>33</v>
      </c>
      <c r="O22" s="137" t="s">
        <v>34</v>
      </c>
      <c r="P22" s="137" t="s">
        <v>35</v>
      </c>
      <c r="Q22" s="137" t="s">
        <v>36</v>
      </c>
      <c r="R22" s="138" t="s">
        <v>37</v>
      </c>
      <c r="S22" s="23" t="s">
        <v>38</v>
      </c>
      <c r="T22" s="24" t="s">
        <v>39</v>
      </c>
      <c r="U22" s="24" t="s">
        <v>40</v>
      </c>
      <c r="V22" s="25" t="s">
        <v>41</v>
      </c>
      <c r="W22" s="310"/>
    </row>
    <row r="23" spans="1:24">
      <c r="A23" s="269">
        <v>1</v>
      </c>
      <c r="B23" s="143" t="s">
        <v>151</v>
      </c>
      <c r="C23" s="52" t="s">
        <v>152</v>
      </c>
      <c r="D23" s="52" t="s">
        <v>18</v>
      </c>
      <c r="E23" s="65" t="s">
        <v>5</v>
      </c>
      <c r="F23" s="152">
        <f t="shared" ref="F23:F29" si="6">COUNTIF(G23:V23,"&gt;0")</f>
        <v>16</v>
      </c>
      <c r="G23" s="159">
        <f>+VLOOKUP(B23,Individual!$B$42:$L$68,6,0)</f>
        <v>156</v>
      </c>
      <c r="H23" s="155">
        <f>+VLOOKUP(B23,Individual!$B$42:$L$68,7,0)</f>
        <v>138</v>
      </c>
      <c r="I23" s="155">
        <f>+VLOOKUP(B23,Individual!$B$42:$L$68,8,0)</f>
        <v>181</v>
      </c>
      <c r="J23" s="155">
        <f>+VLOOKUP(B23,Individual!$B$42:$L$68,9,0)</f>
        <v>183</v>
      </c>
      <c r="K23" s="155">
        <f>+VLOOKUP(B23,Individual!$B$42:$L$68,10,0)</f>
        <v>155</v>
      </c>
      <c r="L23" s="160">
        <f>+VLOOKUP(B23,Individual!$B$42:$L$68,11,0)</f>
        <v>188</v>
      </c>
      <c r="M23" s="156">
        <f>+VLOOKUP(B23,Duplas!$B$42:$L$67,6,0)</f>
        <v>208</v>
      </c>
      <c r="N23" s="161">
        <f>+VLOOKUP(B23,Duplas!$B$42:$L$67,7,0)</f>
        <v>182</v>
      </c>
      <c r="O23" s="161">
        <f>+VLOOKUP(B23,Duplas!$B$42:$L$67,8,0)</f>
        <v>205</v>
      </c>
      <c r="P23" s="161">
        <f>+VLOOKUP(B23,Duplas!$B$42:$L$67,9,0)</f>
        <v>189</v>
      </c>
      <c r="Q23" s="161">
        <f>+VLOOKUP(B23,Duplas!$B$42:$L$67,10,0)</f>
        <v>184</v>
      </c>
      <c r="R23" s="259">
        <f>+VLOOKUP(B23,Duplas!$B$42:$L$67,11,0)</f>
        <v>192</v>
      </c>
      <c r="S23" s="17">
        <f>+VLOOKUP(B23,Cuartas!$B$42:$J$56,6,0)</f>
        <v>178</v>
      </c>
      <c r="T23" s="21">
        <f>+VLOOKUP(B23,Cuartas!$B$42:$J$56,7,0)</f>
        <v>215</v>
      </c>
      <c r="U23" s="21">
        <f>+VLOOKUP(B23,Cuartas!$B$42:$J$56,8,0)</f>
        <v>183</v>
      </c>
      <c r="V23" s="18">
        <f>+VLOOKUP(B23,Cuartas!$B$42:$J$56,9,0)</f>
        <v>183</v>
      </c>
      <c r="W23" s="329">
        <f t="shared" ref="W23:W29" si="7">+SUM(G23:V23)</f>
        <v>2920</v>
      </c>
      <c r="X23" s="328">
        <f t="shared" ref="X23:X29" si="8">+W23/F23</f>
        <v>182.5</v>
      </c>
    </row>
    <row r="24" spans="1:24">
      <c r="A24" s="153">
        <v>2</v>
      </c>
      <c r="B24" s="64" t="s">
        <v>146</v>
      </c>
      <c r="C24" s="32" t="s">
        <v>147</v>
      </c>
      <c r="D24" s="32"/>
      <c r="E24" s="33" t="s">
        <v>72</v>
      </c>
      <c r="F24" s="66">
        <f t="shared" si="6"/>
        <v>16</v>
      </c>
      <c r="G24" s="7">
        <f>+VLOOKUP(B24,Individual!$B$42:$L$68,6,0)</f>
        <v>153</v>
      </c>
      <c r="H24" s="5">
        <f>+VLOOKUP(B24,Individual!$B$42:$L$68,7,0)</f>
        <v>174</v>
      </c>
      <c r="I24" s="5">
        <f>+VLOOKUP(B24,Individual!$B$42:$L$68,8,0)</f>
        <v>135</v>
      </c>
      <c r="J24" s="5">
        <f>+VLOOKUP(B24,Individual!$B$42:$L$68,9,0)</f>
        <v>194</v>
      </c>
      <c r="K24" s="5">
        <f>+VLOOKUP(B24,Individual!$B$42:$L$68,10,0)</f>
        <v>202</v>
      </c>
      <c r="L24" s="8">
        <f>+VLOOKUP(B24,Individual!$B$42:$L$68,11,0)</f>
        <v>178</v>
      </c>
      <c r="M24" s="91">
        <f>+VLOOKUP(B24,Duplas!$B$42:$L$67,6,0)</f>
        <v>153</v>
      </c>
      <c r="N24" s="68">
        <f>+VLOOKUP(B24,Duplas!$B$42:$L$67,7,0)</f>
        <v>179</v>
      </c>
      <c r="O24" s="68">
        <f>+VLOOKUP(B24,Duplas!$B$42:$L$67,8,0)</f>
        <v>169</v>
      </c>
      <c r="P24" s="68">
        <f>+VLOOKUP(B24,Duplas!$B$42:$L$67,9,0)</f>
        <v>113</v>
      </c>
      <c r="Q24" s="68">
        <f>+VLOOKUP(B24,Duplas!$B$42:$L$67,10,0)</f>
        <v>146</v>
      </c>
      <c r="R24" s="256">
        <f>+VLOOKUP(B24,Duplas!$B$42:$L$67,11,0)</f>
        <v>191</v>
      </c>
      <c r="S24" s="7">
        <f>+VLOOKUP(B24,Cuartas!$B$42:$J$56,6,0)</f>
        <v>135</v>
      </c>
      <c r="T24" s="5">
        <f>+VLOOKUP(B24,Cuartas!$B$42:$J$56,7,0)</f>
        <v>175</v>
      </c>
      <c r="U24" s="5">
        <f>+VLOOKUP(B24,Cuartas!$B$42:$J$56,8,0)</f>
        <v>164</v>
      </c>
      <c r="V24" s="8">
        <f>+VLOOKUP(B24,Cuartas!$B$42:$J$56,9,0)</f>
        <v>179</v>
      </c>
      <c r="W24" s="330">
        <f t="shared" si="7"/>
        <v>2640</v>
      </c>
      <c r="X24" s="325">
        <f t="shared" si="8"/>
        <v>165</v>
      </c>
    </row>
    <row r="25" spans="1:24">
      <c r="A25" s="153">
        <v>3</v>
      </c>
      <c r="B25" s="64" t="s">
        <v>167</v>
      </c>
      <c r="C25" s="32" t="s">
        <v>18</v>
      </c>
      <c r="D25" s="32" t="s">
        <v>168</v>
      </c>
      <c r="E25" s="33" t="s">
        <v>20</v>
      </c>
      <c r="F25" s="66">
        <f t="shared" si="6"/>
        <v>16</v>
      </c>
      <c r="G25" s="7">
        <f>+VLOOKUP(B25,Individual!$B$42:$L$68,6,0)</f>
        <v>186</v>
      </c>
      <c r="H25" s="5">
        <f>+VLOOKUP(B25,Individual!$B$42:$L$68,7,0)</f>
        <v>113</v>
      </c>
      <c r="I25" s="5">
        <f>+VLOOKUP(B25,Individual!$B$42:$L$68,8,0)</f>
        <v>149</v>
      </c>
      <c r="J25" s="5">
        <f>+VLOOKUP(B25,Individual!$B$42:$L$68,9,0)</f>
        <v>151</v>
      </c>
      <c r="K25" s="5">
        <f>+VLOOKUP(B25,Individual!$B$42:$L$68,10,0)</f>
        <v>201</v>
      </c>
      <c r="L25" s="8">
        <f>+VLOOKUP(B25,Individual!$B$42:$L$68,11,0)</f>
        <v>129</v>
      </c>
      <c r="M25" s="91">
        <f>+VLOOKUP(B25,Duplas!$B$42:$L$67,6,0)</f>
        <v>168</v>
      </c>
      <c r="N25" s="68">
        <f>+VLOOKUP(B25,Duplas!$B$42:$L$67,7,0)</f>
        <v>121</v>
      </c>
      <c r="O25" s="68">
        <f>+VLOOKUP(B25,Duplas!$B$42:$L$67,8,0)</f>
        <v>184</v>
      </c>
      <c r="P25" s="68">
        <f>+VLOOKUP(B25,Duplas!$B$42:$L$67,9,0)</f>
        <v>130</v>
      </c>
      <c r="Q25" s="68">
        <f>+VLOOKUP(B25,Duplas!$B$42:$L$67,10,0)</f>
        <v>155</v>
      </c>
      <c r="R25" s="256">
        <f>+VLOOKUP(B25,Duplas!$B$42:$L$67,11,0)</f>
        <v>159</v>
      </c>
      <c r="S25" s="7">
        <f>+VLOOKUP(B25,Cuartas!$B$42:$J$56,6,0)</f>
        <v>137</v>
      </c>
      <c r="T25" s="5">
        <f>+VLOOKUP(B25,Cuartas!$B$42:$J$56,7,0)</f>
        <v>221</v>
      </c>
      <c r="U25" s="5">
        <f>+VLOOKUP(B25,Cuartas!$B$42:$J$56,8,0)</f>
        <v>185</v>
      </c>
      <c r="V25" s="8">
        <f>+VLOOKUP(B25,Cuartas!$B$42:$J$56,9,0)</f>
        <v>176</v>
      </c>
      <c r="W25" s="330">
        <f t="shared" si="7"/>
        <v>2565</v>
      </c>
      <c r="X25" s="325">
        <f t="shared" si="8"/>
        <v>160.3125</v>
      </c>
    </row>
    <row r="26" spans="1:24">
      <c r="A26" s="153">
        <v>4</v>
      </c>
      <c r="B26" s="64" t="s">
        <v>150</v>
      </c>
      <c r="C26" s="32" t="s">
        <v>102</v>
      </c>
      <c r="D26" s="32" t="s">
        <v>88</v>
      </c>
      <c r="E26" s="33" t="s">
        <v>5</v>
      </c>
      <c r="F26" s="66">
        <f t="shared" si="6"/>
        <v>16</v>
      </c>
      <c r="G26" s="7">
        <f>+VLOOKUP(B26,Individual!$B$42:$L$68,6,0)</f>
        <v>179</v>
      </c>
      <c r="H26" s="5">
        <f>+VLOOKUP(B26,Individual!$B$42:$L$68,7,0)</f>
        <v>166</v>
      </c>
      <c r="I26" s="5">
        <f>+VLOOKUP(B26,Individual!$B$42:$L$68,8,0)</f>
        <v>148</v>
      </c>
      <c r="J26" s="5">
        <f>+VLOOKUP(B26,Individual!$B$42:$L$68,9,0)</f>
        <v>184</v>
      </c>
      <c r="K26" s="5">
        <f>+VLOOKUP(B26,Individual!$B$42:$L$68,10,0)</f>
        <v>137</v>
      </c>
      <c r="L26" s="8">
        <f>+VLOOKUP(B26,Individual!$B$42:$L$68,11,0)</f>
        <v>177</v>
      </c>
      <c r="M26" s="91">
        <f>+VLOOKUP(B26,Duplas!$B$42:$L$67,6,0)</f>
        <v>135</v>
      </c>
      <c r="N26" s="68">
        <f>+VLOOKUP(B26,Duplas!$B$42:$L$67,7,0)</f>
        <v>216</v>
      </c>
      <c r="O26" s="68">
        <f>+VLOOKUP(B26,Duplas!$B$42:$L$67,8,0)</f>
        <v>177</v>
      </c>
      <c r="P26" s="68">
        <f>+VLOOKUP(B26,Duplas!$B$42:$L$67,9,0)</f>
        <v>154</v>
      </c>
      <c r="Q26" s="68">
        <f>+VLOOKUP(B26,Duplas!$B$42:$L$67,10,0)</f>
        <v>169</v>
      </c>
      <c r="R26" s="256">
        <f>+VLOOKUP(B26,Duplas!$B$42:$L$67,11,0)</f>
        <v>125</v>
      </c>
      <c r="S26" s="7">
        <f>+VLOOKUP(B26,Cuartas!$B$42:$J$56,6,0)</f>
        <v>125</v>
      </c>
      <c r="T26" s="5">
        <f>+VLOOKUP(B26,Cuartas!$B$42:$J$56,7,0)</f>
        <v>120</v>
      </c>
      <c r="U26" s="5">
        <f>+VLOOKUP(B26,Cuartas!$B$42:$J$56,8,0)</f>
        <v>183</v>
      </c>
      <c r="V26" s="8">
        <f>+VLOOKUP(B26,Cuartas!$B$42:$J$56,9,0)</f>
        <v>98</v>
      </c>
      <c r="W26" s="330">
        <f t="shared" si="7"/>
        <v>2493</v>
      </c>
      <c r="X26" s="325">
        <f t="shared" si="8"/>
        <v>155.8125</v>
      </c>
    </row>
    <row r="27" spans="1:24">
      <c r="A27" s="153">
        <v>5</v>
      </c>
      <c r="B27" s="64" t="s">
        <v>115</v>
      </c>
      <c r="C27" s="32" t="s">
        <v>153</v>
      </c>
      <c r="D27" s="32" t="s">
        <v>18</v>
      </c>
      <c r="E27" s="33" t="s">
        <v>20</v>
      </c>
      <c r="F27" s="66">
        <f t="shared" si="6"/>
        <v>16</v>
      </c>
      <c r="G27" s="7">
        <f>+VLOOKUP(B27,Individual!$B$42:$L$68,6,0)</f>
        <v>123</v>
      </c>
      <c r="H27" s="5">
        <f>+VLOOKUP(B27,Individual!$B$42:$L$68,7,0)</f>
        <v>153</v>
      </c>
      <c r="I27" s="5">
        <f>+VLOOKUP(B27,Individual!$B$42:$L$68,8,0)</f>
        <v>141</v>
      </c>
      <c r="J27" s="5">
        <f>+VLOOKUP(B27,Individual!$B$42:$L$68,9,0)</f>
        <v>166</v>
      </c>
      <c r="K27" s="5">
        <f>+VLOOKUP(B27,Individual!$B$42:$L$68,10,0)</f>
        <v>142</v>
      </c>
      <c r="L27" s="8">
        <f>+VLOOKUP(B27,Individual!$B$42:$L$68,11,0)</f>
        <v>127</v>
      </c>
      <c r="M27" s="91">
        <f>+VLOOKUP(B27,Duplas!$B$42:$L$67,6,0)</f>
        <v>143</v>
      </c>
      <c r="N27" s="68">
        <f>+VLOOKUP(B27,Duplas!$B$42:$L$67,7,0)</f>
        <v>152</v>
      </c>
      <c r="O27" s="68">
        <f>+VLOOKUP(B27,Duplas!$B$42:$L$67,8,0)</f>
        <v>156</v>
      </c>
      <c r="P27" s="68">
        <f>+VLOOKUP(B27,Duplas!$B$42:$L$67,9,0)</f>
        <v>183</v>
      </c>
      <c r="Q27" s="68">
        <f>+VLOOKUP(B27,Duplas!$B$42:$L$67,10,0)</f>
        <v>148</v>
      </c>
      <c r="R27" s="256">
        <f>+VLOOKUP(B27,Duplas!$B$42:$L$67,11,0)</f>
        <v>127</v>
      </c>
      <c r="S27" s="7">
        <f>+VLOOKUP(B27,Cuartas!$B$42:$J$56,6,0)</f>
        <v>147</v>
      </c>
      <c r="T27" s="5">
        <f>+VLOOKUP(B27,Cuartas!$B$42:$J$56,7,0)</f>
        <v>155</v>
      </c>
      <c r="U27" s="5">
        <f>+VLOOKUP(B27,Cuartas!$B$42:$J$56,8,0)</f>
        <v>180</v>
      </c>
      <c r="V27" s="8">
        <f>+VLOOKUP(B27,Cuartas!$B$42:$J$56,9,0)</f>
        <v>136</v>
      </c>
      <c r="W27" s="330">
        <f t="shared" si="7"/>
        <v>2379</v>
      </c>
      <c r="X27" s="325">
        <f t="shared" si="8"/>
        <v>148.6875</v>
      </c>
    </row>
    <row r="28" spans="1:24">
      <c r="A28" s="153">
        <v>6</v>
      </c>
      <c r="B28" s="64" t="s">
        <v>148</v>
      </c>
      <c r="C28" s="32" t="s">
        <v>149</v>
      </c>
      <c r="D28" s="32"/>
      <c r="E28" s="32" t="s">
        <v>72</v>
      </c>
      <c r="F28" s="66">
        <f t="shared" si="6"/>
        <v>16</v>
      </c>
      <c r="G28" s="7">
        <f>+VLOOKUP(B28,Individual!$B$42:$L$68,6,0)</f>
        <v>133</v>
      </c>
      <c r="H28" s="5">
        <f>+VLOOKUP(B28,Individual!$B$42:$L$68,7,0)</f>
        <v>94</v>
      </c>
      <c r="I28" s="5">
        <f>+VLOOKUP(B28,Individual!$B$42:$L$68,8,0)</f>
        <v>151</v>
      </c>
      <c r="J28" s="5">
        <f>+VLOOKUP(B28,Individual!$B$42:$L$68,9,0)</f>
        <v>170</v>
      </c>
      <c r="K28" s="5">
        <f>+VLOOKUP(B28,Individual!$B$42:$L$68,10,0)</f>
        <v>159</v>
      </c>
      <c r="L28" s="8">
        <f>+VLOOKUP(B28,Individual!$B$42:$L$68,11,0)</f>
        <v>130</v>
      </c>
      <c r="M28" s="91">
        <f>+VLOOKUP(B28,Duplas!$B$42:$L$67,6,0)</f>
        <v>129</v>
      </c>
      <c r="N28" s="68">
        <f>+VLOOKUP(B28,Duplas!$B$42:$L$67,7,0)</f>
        <v>92</v>
      </c>
      <c r="O28" s="68">
        <f>+VLOOKUP(B28,Duplas!$B$42:$L$67,8,0)</f>
        <v>128</v>
      </c>
      <c r="P28" s="68">
        <f>+VLOOKUP(B28,Duplas!$B$42:$L$67,9,0)</f>
        <v>97</v>
      </c>
      <c r="Q28" s="68">
        <f>+VLOOKUP(B28,Duplas!$B$42:$L$67,10,0)</f>
        <v>113</v>
      </c>
      <c r="R28" s="256">
        <f>+VLOOKUP(B28,Duplas!$B$42:$L$67,11,0)</f>
        <v>115</v>
      </c>
      <c r="S28" s="7">
        <f>+VLOOKUP(B28,Cuartas!$B$42:$J$56,6,0)</f>
        <v>96</v>
      </c>
      <c r="T28" s="5">
        <f>+VLOOKUP(B28,Cuartas!$B$42:$J$56,7,0)</f>
        <v>117</v>
      </c>
      <c r="U28" s="5">
        <f>+VLOOKUP(B28,Cuartas!$B$42:$J$56,8,0)</f>
        <v>107</v>
      </c>
      <c r="V28" s="8">
        <f>+VLOOKUP(B28,Cuartas!$B$42:$J$56,9,0)</f>
        <v>144</v>
      </c>
      <c r="W28" s="330">
        <f t="shared" si="7"/>
        <v>1975</v>
      </c>
      <c r="X28" s="325">
        <f t="shared" si="8"/>
        <v>123.4375</v>
      </c>
    </row>
    <row r="29" spans="1:24" ht="15.75" thickBot="1">
      <c r="A29" s="154">
        <v>7</v>
      </c>
      <c r="B29" s="132" t="s">
        <v>154</v>
      </c>
      <c r="C29" s="46" t="s">
        <v>57</v>
      </c>
      <c r="D29" s="46" t="s">
        <v>155</v>
      </c>
      <c r="E29" s="62" t="s">
        <v>156</v>
      </c>
      <c r="F29" s="67">
        <f t="shared" si="6"/>
        <v>16</v>
      </c>
      <c r="G29" s="9">
        <f>+VLOOKUP(B29,Individual!$B$42:$L$68,6,0)</f>
        <v>137</v>
      </c>
      <c r="H29" s="10">
        <f>+VLOOKUP(B29,Individual!$B$42:$L$68,7,0)</f>
        <v>106</v>
      </c>
      <c r="I29" s="10">
        <f>+VLOOKUP(B29,Individual!$B$42:$L$68,8,0)</f>
        <v>135</v>
      </c>
      <c r="J29" s="10">
        <f>+VLOOKUP(B29,Individual!$B$42:$L$68,9,0)</f>
        <v>117</v>
      </c>
      <c r="K29" s="10">
        <f>+VLOOKUP(B29,Individual!$B$42:$L$68,10,0)</f>
        <v>109</v>
      </c>
      <c r="L29" s="11">
        <f>+VLOOKUP(B29,Individual!$B$42:$L$68,11,0)</f>
        <v>137</v>
      </c>
      <c r="M29" s="92">
        <f>+VLOOKUP(B29,Duplas!$B$42:$L$67,6,0)</f>
        <v>97</v>
      </c>
      <c r="N29" s="69">
        <f>+VLOOKUP(B29,Duplas!$B$42:$L$67,7,0)</f>
        <v>124</v>
      </c>
      <c r="O29" s="69">
        <f>+VLOOKUP(B29,Duplas!$B$42:$L$67,8,0)</f>
        <v>137</v>
      </c>
      <c r="P29" s="69">
        <f>+VLOOKUP(B29,Duplas!$B$42:$L$67,9,0)</f>
        <v>128</v>
      </c>
      <c r="Q29" s="69">
        <f>+VLOOKUP(B29,Duplas!$B$42:$L$67,10,0)</f>
        <v>99</v>
      </c>
      <c r="R29" s="260">
        <f>+VLOOKUP(B29,Duplas!$B$42:$L$67,11,0)</f>
        <v>78</v>
      </c>
      <c r="S29" s="9">
        <f>+VLOOKUP(B29,Cuartas!$B$42:$J$56,6,0)</f>
        <v>106</v>
      </c>
      <c r="T29" s="10">
        <f>+VLOOKUP(B29,Cuartas!$B$42:$J$56,7,0)</f>
        <v>139</v>
      </c>
      <c r="U29" s="10">
        <f>+VLOOKUP(B29,Cuartas!$B$42:$J$56,8,0)</f>
        <v>122</v>
      </c>
      <c r="V29" s="11">
        <f>+VLOOKUP(B29,Cuartas!$B$42:$J$56,9,0)</f>
        <v>122</v>
      </c>
      <c r="W29" s="331">
        <f t="shared" si="7"/>
        <v>1893</v>
      </c>
      <c r="X29" s="326">
        <f t="shared" si="8"/>
        <v>118.3125</v>
      </c>
    </row>
  </sheetData>
  <sortState ref="A23:X29">
    <sortCondition descending="1" ref="W23:W29"/>
  </sortState>
  <mergeCells count="8">
    <mergeCell ref="B21:E21"/>
    <mergeCell ref="B2:E2"/>
    <mergeCell ref="B1:X1"/>
    <mergeCell ref="G3:L3"/>
    <mergeCell ref="M3:R3"/>
    <mergeCell ref="S3:V3"/>
    <mergeCell ref="B12:E12"/>
    <mergeCell ref="B8:E8"/>
  </mergeCells>
  <conditionalFormatting sqref="G21:V21 U23:V29">
    <cfRule type="cellIs" dxfId="11" priority="6" operator="greaterThan">
      <formula>215</formula>
    </cfRule>
  </conditionalFormatting>
  <conditionalFormatting sqref="G14:V20">
    <cfRule type="cellIs" dxfId="10" priority="5" operator="greaterThan">
      <formula>194</formula>
    </cfRule>
  </conditionalFormatting>
  <conditionalFormatting sqref="S8:V11">
    <cfRule type="cellIs" dxfId="9" priority="4" operator="greaterThan">
      <formula>173</formula>
    </cfRule>
  </conditionalFormatting>
  <conditionalFormatting sqref="G9:V11">
    <cfRule type="cellIs" dxfId="8" priority="3" operator="greaterThan">
      <formula>191</formula>
    </cfRule>
  </conditionalFormatting>
  <conditionalFormatting sqref="G23:T29">
    <cfRule type="cellIs" dxfId="7" priority="2" operator="greaterThan">
      <formula>220</formula>
    </cfRule>
  </conditionalFormatting>
  <conditionalFormatting sqref="G5:V7">
    <cfRule type="cellIs" dxfId="6" priority="1" operator="greaterThan">
      <formula>174</formula>
    </cfRule>
  </conditionalFormatting>
  <pageMargins left="0.70866141732283472" right="0.70866141732283472" top="0.74803149606299213" bottom="0.74803149606299213" header="0.31496062992125984" footer="0.31496062992125984"/>
  <pageSetup scale="64" orientation="landscape" horizontalDpi="300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opLeftCell="A16" zoomScale="70" zoomScaleNormal="70" workbookViewId="0">
      <selection activeCell="B16" sqref="B16"/>
    </sheetView>
  </sheetViews>
  <sheetFormatPr baseColWidth="10" defaultRowHeight="15"/>
  <cols>
    <col min="1" max="1" width="4.7109375" style="28" bestFit="1" customWidth="1"/>
    <col min="2" max="2" width="13.7109375" style="28" bestFit="1" customWidth="1"/>
    <col min="3" max="3" width="14.85546875" style="28" bestFit="1" customWidth="1"/>
    <col min="4" max="4" width="14" style="28" hidden="1" customWidth="1"/>
    <col min="5" max="5" width="17.7109375" style="28" bestFit="1" customWidth="1"/>
    <col min="6" max="6" width="11.85546875" style="28" bestFit="1" customWidth="1"/>
    <col min="7" max="10" width="5.85546875" style="102" bestFit="1" customWidth="1"/>
    <col min="11" max="12" width="5.42578125" style="102" bestFit="1" customWidth="1"/>
    <col min="13" max="13" width="9.42578125" style="28" bestFit="1" customWidth="1"/>
    <col min="14" max="14" width="11.85546875" style="28" bestFit="1" customWidth="1"/>
    <col min="15" max="16384" width="11.42578125" style="28"/>
  </cols>
  <sheetData>
    <row r="1" spans="1:14" ht="31.5" customHeight="1" thickBot="1">
      <c r="B1" s="382" t="s">
        <v>58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21" customHeight="1" thickBot="1">
      <c r="B2" s="385" t="s">
        <v>95</v>
      </c>
      <c r="C2" s="386"/>
      <c r="D2" s="386"/>
      <c r="E2" s="386"/>
      <c r="F2" s="387"/>
      <c r="G2" s="385" t="s">
        <v>50</v>
      </c>
      <c r="H2" s="386"/>
      <c r="I2" s="386"/>
      <c r="J2" s="386"/>
      <c r="K2" s="386"/>
      <c r="L2" s="387"/>
      <c r="M2" s="388"/>
      <c r="N2" s="389"/>
    </row>
    <row r="3" spans="1:14" ht="21" customHeight="1">
      <c r="A3" s="38" t="s">
        <v>42</v>
      </c>
      <c r="B3" s="39" t="s">
        <v>22</v>
      </c>
      <c r="C3" s="39" t="s">
        <v>23</v>
      </c>
      <c r="D3" s="39" t="s">
        <v>24</v>
      </c>
      <c r="E3" s="39" t="s">
        <v>25</v>
      </c>
      <c r="F3" s="39" t="s">
        <v>48</v>
      </c>
      <c r="G3" s="96" t="s">
        <v>26</v>
      </c>
      <c r="H3" s="96" t="s">
        <v>27</v>
      </c>
      <c r="I3" s="96" t="s">
        <v>28</v>
      </c>
      <c r="J3" s="96" t="s">
        <v>29</v>
      </c>
      <c r="K3" s="96" t="s">
        <v>30</v>
      </c>
      <c r="L3" s="97" t="s">
        <v>31</v>
      </c>
      <c r="M3" s="29" t="s">
        <v>43</v>
      </c>
      <c r="N3" s="30" t="s">
        <v>46</v>
      </c>
    </row>
    <row r="4" spans="1:14" ht="21" customHeight="1">
      <c r="A4" s="41">
        <v>1</v>
      </c>
      <c r="B4" s="32" t="s">
        <v>70</v>
      </c>
      <c r="C4" s="32" t="s">
        <v>71</v>
      </c>
      <c r="D4" s="32"/>
      <c r="E4" s="32" t="s">
        <v>72</v>
      </c>
      <c r="F4" s="31">
        <f t="shared" ref="F4:F19" si="0">COUNTIF(G4:L4,"&gt;0")</f>
        <v>6</v>
      </c>
      <c r="G4" s="89">
        <v>205</v>
      </c>
      <c r="H4" s="90">
        <v>163</v>
      </c>
      <c r="I4" s="90">
        <v>214</v>
      </c>
      <c r="J4" s="114">
        <v>251</v>
      </c>
      <c r="K4" s="114">
        <v>182</v>
      </c>
      <c r="L4" s="98">
        <v>212</v>
      </c>
      <c r="M4" s="34">
        <f t="shared" ref="M4:M19" si="1">+SUM(G4:L4)</f>
        <v>1227</v>
      </c>
      <c r="N4" s="35">
        <f t="shared" ref="N4:N19" si="2">+M4/F4</f>
        <v>204.5</v>
      </c>
    </row>
    <row r="5" spans="1:14" ht="21" customHeight="1">
      <c r="A5" s="41">
        <v>2</v>
      </c>
      <c r="B5" s="32" t="s">
        <v>73</v>
      </c>
      <c r="C5" s="32" t="s">
        <v>74</v>
      </c>
      <c r="D5" s="32"/>
      <c r="E5" s="32" t="s">
        <v>72</v>
      </c>
      <c r="F5" s="31">
        <f t="shared" si="0"/>
        <v>6</v>
      </c>
      <c r="G5" s="89">
        <v>231</v>
      </c>
      <c r="H5" s="90">
        <v>146</v>
      </c>
      <c r="I5" s="90">
        <v>201</v>
      </c>
      <c r="J5" s="89">
        <v>167</v>
      </c>
      <c r="K5" s="89">
        <v>177</v>
      </c>
      <c r="L5" s="98">
        <v>172</v>
      </c>
      <c r="M5" s="34">
        <f t="shared" si="1"/>
        <v>1094</v>
      </c>
      <c r="N5" s="35">
        <f t="shared" si="2"/>
        <v>182.33333333333334</v>
      </c>
    </row>
    <row r="6" spans="1:14" ht="21" customHeight="1">
      <c r="A6" s="41">
        <v>3</v>
      </c>
      <c r="B6" s="32" t="s">
        <v>82</v>
      </c>
      <c r="C6" s="32" t="s">
        <v>0</v>
      </c>
      <c r="D6" s="32" t="s">
        <v>1</v>
      </c>
      <c r="E6" s="32" t="s">
        <v>5</v>
      </c>
      <c r="F6" s="31">
        <f t="shared" si="0"/>
        <v>6</v>
      </c>
      <c r="G6" s="89">
        <v>189</v>
      </c>
      <c r="H6" s="89">
        <v>173</v>
      </c>
      <c r="I6" s="89">
        <v>168</v>
      </c>
      <c r="J6" s="89">
        <v>177</v>
      </c>
      <c r="K6" s="89">
        <v>191</v>
      </c>
      <c r="L6" s="98">
        <v>156</v>
      </c>
      <c r="M6" s="34">
        <f t="shared" si="1"/>
        <v>1054</v>
      </c>
      <c r="N6" s="35">
        <f t="shared" si="2"/>
        <v>175.66666666666666</v>
      </c>
    </row>
    <row r="7" spans="1:14" ht="21" customHeight="1">
      <c r="A7" s="41">
        <v>4</v>
      </c>
      <c r="B7" s="32" t="s">
        <v>53</v>
      </c>
      <c r="C7" s="32" t="s">
        <v>54</v>
      </c>
      <c r="D7" s="32" t="s">
        <v>60</v>
      </c>
      <c r="E7" s="32" t="s">
        <v>21</v>
      </c>
      <c r="F7" s="31">
        <f t="shared" si="0"/>
        <v>6</v>
      </c>
      <c r="G7" s="117">
        <v>171</v>
      </c>
      <c r="H7" s="117">
        <v>159</v>
      </c>
      <c r="I7" s="117">
        <v>186</v>
      </c>
      <c r="J7" s="117">
        <v>148</v>
      </c>
      <c r="K7" s="117">
        <v>190</v>
      </c>
      <c r="L7" s="99">
        <v>180</v>
      </c>
      <c r="M7" s="34">
        <f t="shared" si="1"/>
        <v>1034</v>
      </c>
      <c r="N7" s="35">
        <f t="shared" si="2"/>
        <v>172.33333333333334</v>
      </c>
    </row>
    <row r="8" spans="1:14" ht="21" customHeight="1">
      <c r="A8" s="41">
        <v>5</v>
      </c>
      <c r="B8" s="32" t="s">
        <v>171</v>
      </c>
      <c r="C8" s="32" t="s">
        <v>76</v>
      </c>
      <c r="D8" s="32"/>
      <c r="E8" s="32" t="s">
        <v>72</v>
      </c>
      <c r="F8" s="31">
        <f t="shared" si="0"/>
        <v>6</v>
      </c>
      <c r="G8" s="117">
        <v>127</v>
      </c>
      <c r="H8" s="117">
        <v>180</v>
      </c>
      <c r="I8" s="117">
        <v>140</v>
      </c>
      <c r="J8" s="117">
        <v>205</v>
      </c>
      <c r="K8" s="117">
        <v>176</v>
      </c>
      <c r="L8" s="99">
        <v>190</v>
      </c>
      <c r="M8" s="34">
        <f t="shared" si="1"/>
        <v>1018</v>
      </c>
      <c r="N8" s="35">
        <f t="shared" si="2"/>
        <v>169.66666666666666</v>
      </c>
    </row>
    <row r="9" spans="1:14" ht="21" customHeight="1">
      <c r="A9" s="41">
        <v>6</v>
      </c>
      <c r="B9" s="32" t="s">
        <v>8</v>
      </c>
      <c r="C9" s="32" t="s">
        <v>11</v>
      </c>
      <c r="D9" s="32" t="s">
        <v>12</v>
      </c>
      <c r="E9" s="32" t="s">
        <v>20</v>
      </c>
      <c r="F9" s="31">
        <f t="shared" si="0"/>
        <v>6</v>
      </c>
      <c r="G9" s="117">
        <v>194</v>
      </c>
      <c r="H9" s="117">
        <v>174</v>
      </c>
      <c r="I9" s="117">
        <v>183</v>
      </c>
      <c r="J9" s="117">
        <v>145</v>
      </c>
      <c r="K9" s="117">
        <v>137</v>
      </c>
      <c r="L9" s="99">
        <v>178</v>
      </c>
      <c r="M9" s="34">
        <f t="shared" si="1"/>
        <v>1011</v>
      </c>
      <c r="N9" s="35">
        <f t="shared" si="2"/>
        <v>168.5</v>
      </c>
    </row>
    <row r="10" spans="1:14" ht="21" customHeight="1">
      <c r="A10" s="41">
        <v>7</v>
      </c>
      <c r="B10" s="32" t="s">
        <v>94</v>
      </c>
      <c r="C10" s="32" t="s">
        <v>174</v>
      </c>
      <c r="D10" s="32"/>
      <c r="E10" s="32" t="s">
        <v>21</v>
      </c>
      <c r="F10" s="31">
        <f t="shared" si="0"/>
        <v>6</v>
      </c>
      <c r="G10" s="117">
        <v>191</v>
      </c>
      <c r="H10" s="117">
        <v>182</v>
      </c>
      <c r="I10" s="117">
        <v>134</v>
      </c>
      <c r="J10" s="117">
        <v>139</v>
      </c>
      <c r="K10" s="117">
        <v>183</v>
      </c>
      <c r="L10" s="99">
        <v>159</v>
      </c>
      <c r="M10" s="34">
        <f t="shared" si="1"/>
        <v>988</v>
      </c>
      <c r="N10" s="35">
        <f t="shared" si="2"/>
        <v>164.66666666666666</v>
      </c>
    </row>
    <row r="11" spans="1:14" ht="21" customHeight="1">
      <c r="A11" s="41">
        <v>8</v>
      </c>
      <c r="B11" s="32" t="s">
        <v>83</v>
      </c>
      <c r="C11" s="32" t="s">
        <v>84</v>
      </c>
      <c r="D11" s="32" t="s">
        <v>85</v>
      </c>
      <c r="E11" s="32" t="s">
        <v>5</v>
      </c>
      <c r="F11" s="31">
        <f t="shared" si="0"/>
        <v>6</v>
      </c>
      <c r="G11" s="117">
        <v>137</v>
      </c>
      <c r="H11" s="117">
        <v>170</v>
      </c>
      <c r="I11" s="117">
        <v>177</v>
      </c>
      <c r="J11" s="117">
        <v>177</v>
      </c>
      <c r="K11" s="117">
        <v>151</v>
      </c>
      <c r="L11" s="99">
        <v>130</v>
      </c>
      <c r="M11" s="34">
        <f t="shared" si="1"/>
        <v>942</v>
      </c>
      <c r="N11" s="35">
        <f t="shared" si="2"/>
        <v>157</v>
      </c>
    </row>
    <row r="12" spans="1:14" ht="21" customHeight="1">
      <c r="A12" s="41">
        <v>9</v>
      </c>
      <c r="B12" s="32" t="s">
        <v>92</v>
      </c>
      <c r="C12" s="32" t="s">
        <v>93</v>
      </c>
      <c r="D12" s="32"/>
      <c r="E12" s="32" t="s">
        <v>21</v>
      </c>
      <c r="F12" s="31">
        <f t="shared" si="0"/>
        <v>6</v>
      </c>
      <c r="G12" s="117">
        <v>173</v>
      </c>
      <c r="H12" s="117">
        <v>132</v>
      </c>
      <c r="I12" s="117">
        <v>183</v>
      </c>
      <c r="J12" s="117">
        <v>155</v>
      </c>
      <c r="K12" s="117">
        <v>126</v>
      </c>
      <c r="L12" s="99">
        <v>161</v>
      </c>
      <c r="M12" s="34">
        <f t="shared" si="1"/>
        <v>930</v>
      </c>
      <c r="N12" s="35">
        <f t="shared" si="2"/>
        <v>155</v>
      </c>
    </row>
    <row r="13" spans="1:14" ht="21" customHeight="1">
      <c r="A13" s="41">
        <v>10</v>
      </c>
      <c r="B13" s="32" t="s">
        <v>6</v>
      </c>
      <c r="C13" s="32" t="s">
        <v>3</v>
      </c>
      <c r="D13" s="32" t="s">
        <v>7</v>
      </c>
      <c r="E13" s="32" t="s">
        <v>20</v>
      </c>
      <c r="F13" s="31">
        <f t="shared" si="0"/>
        <v>6</v>
      </c>
      <c r="G13" s="117">
        <v>151</v>
      </c>
      <c r="H13" s="117">
        <v>125</v>
      </c>
      <c r="I13" s="117">
        <v>153</v>
      </c>
      <c r="J13" s="117">
        <v>144</v>
      </c>
      <c r="K13" s="117">
        <v>174</v>
      </c>
      <c r="L13" s="99">
        <v>141</v>
      </c>
      <c r="M13" s="34">
        <f t="shared" si="1"/>
        <v>888</v>
      </c>
      <c r="N13" s="35">
        <f t="shared" si="2"/>
        <v>148</v>
      </c>
    </row>
    <row r="14" spans="1:14" ht="21" customHeight="1">
      <c r="A14" s="41">
        <v>11</v>
      </c>
      <c r="B14" s="32" t="s">
        <v>86</v>
      </c>
      <c r="C14" s="32" t="s">
        <v>87</v>
      </c>
      <c r="D14" s="32" t="s">
        <v>88</v>
      </c>
      <c r="E14" s="32" t="s">
        <v>5</v>
      </c>
      <c r="F14" s="31">
        <f t="shared" si="0"/>
        <v>6</v>
      </c>
      <c r="G14" s="117">
        <v>124</v>
      </c>
      <c r="H14" s="117">
        <v>139</v>
      </c>
      <c r="I14" s="117">
        <v>116</v>
      </c>
      <c r="J14" s="117">
        <v>210</v>
      </c>
      <c r="K14" s="117">
        <v>146</v>
      </c>
      <c r="L14" s="99">
        <v>141</v>
      </c>
      <c r="M14" s="34">
        <f t="shared" si="1"/>
        <v>876</v>
      </c>
      <c r="N14" s="35">
        <f t="shared" si="2"/>
        <v>146</v>
      </c>
    </row>
    <row r="15" spans="1:14" ht="21" customHeight="1">
      <c r="A15" s="41">
        <v>12</v>
      </c>
      <c r="B15" s="32" t="s">
        <v>182</v>
      </c>
      <c r="C15" s="32" t="s">
        <v>91</v>
      </c>
      <c r="D15" s="32" t="s">
        <v>90</v>
      </c>
      <c r="E15" s="32" t="s">
        <v>20</v>
      </c>
      <c r="F15" s="31">
        <f t="shared" si="0"/>
        <v>6</v>
      </c>
      <c r="G15" s="117">
        <v>155</v>
      </c>
      <c r="H15" s="117">
        <v>140</v>
      </c>
      <c r="I15" s="117">
        <v>180</v>
      </c>
      <c r="J15" s="117">
        <v>139</v>
      </c>
      <c r="K15" s="117">
        <v>133</v>
      </c>
      <c r="L15" s="99">
        <v>118</v>
      </c>
      <c r="M15" s="34">
        <f t="shared" si="1"/>
        <v>865</v>
      </c>
      <c r="N15" s="35">
        <f t="shared" si="2"/>
        <v>144.16666666666666</v>
      </c>
    </row>
    <row r="16" spans="1:14" ht="21" customHeight="1">
      <c r="A16" s="41">
        <v>13</v>
      </c>
      <c r="B16" s="32" t="s">
        <v>77</v>
      </c>
      <c r="C16" s="32" t="s">
        <v>78</v>
      </c>
      <c r="D16" s="32"/>
      <c r="E16" s="32" t="s">
        <v>72</v>
      </c>
      <c r="F16" s="31">
        <f t="shared" si="0"/>
        <v>6</v>
      </c>
      <c r="G16" s="117">
        <v>137</v>
      </c>
      <c r="H16" s="117">
        <v>120</v>
      </c>
      <c r="I16" s="117">
        <v>134</v>
      </c>
      <c r="J16" s="117">
        <v>131</v>
      </c>
      <c r="K16" s="117">
        <v>186</v>
      </c>
      <c r="L16" s="99">
        <v>156</v>
      </c>
      <c r="M16" s="34">
        <f t="shared" si="1"/>
        <v>864</v>
      </c>
      <c r="N16" s="35">
        <f t="shared" si="2"/>
        <v>144</v>
      </c>
    </row>
    <row r="17" spans="1:14" ht="21" customHeight="1">
      <c r="A17" s="41">
        <v>14</v>
      </c>
      <c r="B17" s="32" t="s">
        <v>55</v>
      </c>
      <c r="C17" s="32" t="s">
        <v>56</v>
      </c>
      <c r="D17" s="32" t="s">
        <v>61</v>
      </c>
      <c r="E17" s="32" t="s">
        <v>21</v>
      </c>
      <c r="F17" s="31">
        <f t="shared" si="0"/>
        <v>6</v>
      </c>
      <c r="G17" s="117">
        <v>144</v>
      </c>
      <c r="H17" s="117">
        <v>139</v>
      </c>
      <c r="I17" s="117">
        <v>117</v>
      </c>
      <c r="J17" s="117">
        <v>159</v>
      </c>
      <c r="K17" s="117">
        <v>141</v>
      </c>
      <c r="L17" s="99">
        <v>149</v>
      </c>
      <c r="M17" s="34">
        <f t="shared" si="1"/>
        <v>849</v>
      </c>
      <c r="N17" s="35">
        <f t="shared" si="2"/>
        <v>141.5</v>
      </c>
    </row>
    <row r="18" spans="1:14" ht="21" customHeight="1">
      <c r="A18" s="41">
        <v>15</v>
      </c>
      <c r="B18" s="32" t="s">
        <v>79</v>
      </c>
      <c r="C18" s="32" t="s">
        <v>80</v>
      </c>
      <c r="D18" s="32" t="s">
        <v>81</v>
      </c>
      <c r="E18" s="32" t="s">
        <v>5</v>
      </c>
      <c r="F18" s="31">
        <f t="shared" si="0"/>
        <v>6</v>
      </c>
      <c r="G18" s="117">
        <v>113</v>
      </c>
      <c r="H18" s="117">
        <v>143</v>
      </c>
      <c r="I18" s="117">
        <v>145</v>
      </c>
      <c r="J18" s="117">
        <v>132</v>
      </c>
      <c r="K18" s="117">
        <v>167</v>
      </c>
      <c r="L18" s="99">
        <v>135</v>
      </c>
      <c r="M18" s="34">
        <f t="shared" si="1"/>
        <v>835</v>
      </c>
      <c r="N18" s="35">
        <f t="shared" si="2"/>
        <v>139.16666666666666</v>
      </c>
    </row>
    <row r="19" spans="1:14" ht="21" customHeight="1" thickBot="1">
      <c r="A19" s="45">
        <v>16</v>
      </c>
      <c r="B19" s="182" t="s">
        <v>178</v>
      </c>
      <c r="C19" s="182" t="s">
        <v>173</v>
      </c>
      <c r="D19" s="182" t="s">
        <v>90</v>
      </c>
      <c r="E19" s="236" t="s">
        <v>20</v>
      </c>
      <c r="F19" s="237">
        <f t="shared" si="0"/>
        <v>0</v>
      </c>
      <c r="G19" s="238">
        <v>0</v>
      </c>
      <c r="H19" s="239">
        <v>0</v>
      </c>
      <c r="I19" s="239">
        <v>0</v>
      </c>
      <c r="J19" s="239">
        <v>0</v>
      </c>
      <c r="K19" s="239">
        <v>0</v>
      </c>
      <c r="L19" s="240">
        <v>0</v>
      </c>
      <c r="M19" s="36">
        <f t="shared" si="1"/>
        <v>0</v>
      </c>
      <c r="N19" s="241" t="e">
        <f t="shared" si="2"/>
        <v>#DIV/0!</v>
      </c>
    </row>
    <row r="20" spans="1:14" ht="15.75" thickBot="1"/>
    <row r="21" spans="1:14" ht="21" customHeight="1" thickBot="1">
      <c r="B21" s="367" t="s">
        <v>158</v>
      </c>
      <c r="C21" s="368"/>
      <c r="D21" s="368"/>
      <c r="E21" s="369"/>
      <c r="G21" s="375" t="s">
        <v>50</v>
      </c>
      <c r="H21" s="376"/>
      <c r="I21" s="376"/>
      <c r="J21" s="376"/>
      <c r="K21" s="376"/>
      <c r="L21" s="377"/>
    </row>
    <row r="22" spans="1:14" ht="21" customHeight="1">
      <c r="A22" s="38" t="s">
        <v>42</v>
      </c>
      <c r="B22" s="39" t="s">
        <v>22</v>
      </c>
      <c r="C22" s="39" t="s">
        <v>23</v>
      </c>
      <c r="D22" s="39" t="s">
        <v>24</v>
      </c>
      <c r="E22" s="39" t="s">
        <v>25</v>
      </c>
      <c r="F22" s="40" t="s">
        <v>45</v>
      </c>
      <c r="G22" s="103" t="s">
        <v>26</v>
      </c>
      <c r="H22" s="96" t="s">
        <v>27</v>
      </c>
      <c r="I22" s="96" t="s">
        <v>28</v>
      </c>
      <c r="J22" s="96" t="s">
        <v>29</v>
      </c>
      <c r="K22" s="96" t="s">
        <v>30</v>
      </c>
      <c r="L22" s="104" t="s">
        <v>31</v>
      </c>
      <c r="M22" s="29" t="s">
        <v>43</v>
      </c>
      <c r="N22" s="30" t="s">
        <v>46</v>
      </c>
    </row>
    <row r="23" spans="1:14" ht="21" customHeight="1">
      <c r="A23" s="41">
        <v>1</v>
      </c>
      <c r="B23" s="32" t="s">
        <v>169</v>
      </c>
      <c r="C23" s="32" t="s">
        <v>59</v>
      </c>
      <c r="D23" s="32"/>
      <c r="E23" s="32" t="s">
        <v>72</v>
      </c>
      <c r="F23" s="42">
        <f t="shared" ref="F23:F38" si="3">COUNTIF(G23:L23,"&gt;0")</f>
        <v>6</v>
      </c>
      <c r="G23" s="105">
        <v>195</v>
      </c>
      <c r="H23" s="88">
        <v>199</v>
      </c>
      <c r="I23" s="88">
        <v>233</v>
      </c>
      <c r="J23" s="88">
        <v>182</v>
      </c>
      <c r="K23" s="88">
        <v>187</v>
      </c>
      <c r="L23" s="106">
        <v>159</v>
      </c>
      <c r="M23" s="34">
        <f t="shared" ref="M23:M38" si="4">+SUM(G23:L23)</f>
        <v>1155</v>
      </c>
      <c r="N23" s="35">
        <f t="shared" ref="N23:N38" si="5">+M23/F23</f>
        <v>192.5</v>
      </c>
    </row>
    <row r="24" spans="1:14" ht="21" customHeight="1">
      <c r="A24" s="41">
        <v>2</v>
      </c>
      <c r="B24" s="32" t="s">
        <v>101</v>
      </c>
      <c r="C24" s="32" t="s">
        <v>9</v>
      </c>
      <c r="D24" s="32"/>
      <c r="E24" s="32" t="s">
        <v>72</v>
      </c>
      <c r="F24" s="42">
        <f t="shared" si="3"/>
        <v>6</v>
      </c>
      <c r="G24" s="105">
        <v>180</v>
      </c>
      <c r="H24" s="88">
        <v>177</v>
      </c>
      <c r="I24" s="88">
        <v>182</v>
      </c>
      <c r="J24" s="88">
        <v>190</v>
      </c>
      <c r="K24" s="88">
        <v>211</v>
      </c>
      <c r="L24" s="106">
        <v>204</v>
      </c>
      <c r="M24" s="34">
        <f t="shared" si="4"/>
        <v>1144</v>
      </c>
      <c r="N24" s="35">
        <f t="shared" si="5"/>
        <v>190.66666666666666</v>
      </c>
    </row>
    <row r="25" spans="1:14" ht="21" customHeight="1">
      <c r="A25" s="41">
        <v>3</v>
      </c>
      <c r="B25" s="32" t="s">
        <v>108</v>
      </c>
      <c r="C25" s="32" t="s">
        <v>109</v>
      </c>
      <c r="D25" s="32" t="s">
        <v>110</v>
      </c>
      <c r="E25" s="32" t="s">
        <v>5</v>
      </c>
      <c r="F25" s="42">
        <f t="shared" si="3"/>
        <v>6</v>
      </c>
      <c r="G25" s="105">
        <v>158</v>
      </c>
      <c r="H25" s="88">
        <v>209</v>
      </c>
      <c r="I25" s="88">
        <v>214</v>
      </c>
      <c r="J25" s="88">
        <v>230</v>
      </c>
      <c r="K25" s="88">
        <v>181</v>
      </c>
      <c r="L25" s="106">
        <v>134</v>
      </c>
      <c r="M25" s="34">
        <f t="shared" si="4"/>
        <v>1126</v>
      </c>
      <c r="N25" s="35">
        <f t="shared" si="5"/>
        <v>187.66666666666666</v>
      </c>
    </row>
    <row r="26" spans="1:14" ht="21" customHeight="1">
      <c r="A26" s="41">
        <v>4</v>
      </c>
      <c r="B26" s="32" t="s">
        <v>14</v>
      </c>
      <c r="C26" s="32" t="s">
        <v>16</v>
      </c>
      <c r="D26" s="32" t="s">
        <v>17</v>
      </c>
      <c r="E26" s="32" t="s">
        <v>20</v>
      </c>
      <c r="F26" s="42">
        <f t="shared" si="3"/>
        <v>6</v>
      </c>
      <c r="G26" s="105">
        <v>192</v>
      </c>
      <c r="H26" s="88">
        <v>152</v>
      </c>
      <c r="I26" s="88">
        <v>194</v>
      </c>
      <c r="J26" s="88">
        <v>176</v>
      </c>
      <c r="K26" s="88">
        <v>192</v>
      </c>
      <c r="L26" s="106">
        <v>171</v>
      </c>
      <c r="M26" s="34">
        <f t="shared" si="4"/>
        <v>1077</v>
      </c>
      <c r="N26" s="35">
        <f t="shared" si="5"/>
        <v>179.5</v>
      </c>
    </row>
    <row r="27" spans="1:14" ht="21" customHeight="1">
      <c r="A27" s="41">
        <v>5</v>
      </c>
      <c r="B27" s="32" t="s">
        <v>179</v>
      </c>
      <c r="C27" s="32" t="s">
        <v>100</v>
      </c>
      <c r="D27" s="32"/>
      <c r="E27" s="32" t="s">
        <v>72</v>
      </c>
      <c r="F27" s="42">
        <f t="shared" si="3"/>
        <v>6</v>
      </c>
      <c r="G27" s="105">
        <v>167</v>
      </c>
      <c r="H27" s="88">
        <v>183</v>
      </c>
      <c r="I27" s="88">
        <v>155</v>
      </c>
      <c r="J27" s="88">
        <v>209</v>
      </c>
      <c r="K27" s="88">
        <v>150</v>
      </c>
      <c r="L27" s="106">
        <v>203</v>
      </c>
      <c r="M27" s="34">
        <f t="shared" si="4"/>
        <v>1067</v>
      </c>
      <c r="N27" s="35">
        <f t="shared" si="5"/>
        <v>177.83333333333334</v>
      </c>
    </row>
    <row r="28" spans="1:14" ht="21" customHeight="1">
      <c r="A28" s="41">
        <v>6</v>
      </c>
      <c r="B28" s="32" t="s">
        <v>103</v>
      </c>
      <c r="C28" s="32" t="s">
        <v>104</v>
      </c>
      <c r="D28" s="32" t="s">
        <v>105</v>
      </c>
      <c r="E28" s="32" t="s">
        <v>5</v>
      </c>
      <c r="F28" s="42">
        <f t="shared" si="3"/>
        <v>6</v>
      </c>
      <c r="G28" s="105">
        <v>200</v>
      </c>
      <c r="H28" s="88">
        <v>173</v>
      </c>
      <c r="I28" s="88">
        <v>140</v>
      </c>
      <c r="J28" s="88">
        <v>174</v>
      </c>
      <c r="K28" s="88">
        <v>202</v>
      </c>
      <c r="L28" s="106">
        <v>172</v>
      </c>
      <c r="M28" s="34">
        <f t="shared" si="4"/>
        <v>1061</v>
      </c>
      <c r="N28" s="35">
        <f t="shared" si="5"/>
        <v>176.83333333333334</v>
      </c>
    </row>
    <row r="29" spans="1:14" ht="21" customHeight="1">
      <c r="A29" s="41">
        <v>7</v>
      </c>
      <c r="B29" s="32" t="s">
        <v>96</v>
      </c>
      <c r="C29" s="32" t="s">
        <v>97</v>
      </c>
      <c r="D29" s="32"/>
      <c r="E29" s="32" t="s">
        <v>72</v>
      </c>
      <c r="F29" s="42">
        <f t="shared" si="3"/>
        <v>6</v>
      </c>
      <c r="G29" s="105">
        <v>227</v>
      </c>
      <c r="H29" s="88">
        <v>183</v>
      </c>
      <c r="I29" s="88">
        <v>154</v>
      </c>
      <c r="J29" s="88">
        <v>137</v>
      </c>
      <c r="K29" s="88">
        <v>169</v>
      </c>
      <c r="L29" s="106">
        <v>176</v>
      </c>
      <c r="M29" s="34">
        <f t="shared" si="4"/>
        <v>1046</v>
      </c>
      <c r="N29" s="35">
        <f t="shared" si="5"/>
        <v>174.33333333333334</v>
      </c>
    </row>
    <row r="30" spans="1:14" ht="21" customHeight="1">
      <c r="A30" s="41">
        <v>8</v>
      </c>
      <c r="B30" s="32" t="s">
        <v>111</v>
      </c>
      <c r="C30" s="32" t="s">
        <v>112</v>
      </c>
      <c r="D30" s="32" t="s">
        <v>113</v>
      </c>
      <c r="E30" s="32" t="s">
        <v>20</v>
      </c>
      <c r="F30" s="42">
        <f t="shared" si="3"/>
        <v>6</v>
      </c>
      <c r="G30" s="105">
        <v>178</v>
      </c>
      <c r="H30" s="88">
        <v>164</v>
      </c>
      <c r="I30" s="88">
        <v>145</v>
      </c>
      <c r="J30" s="88">
        <v>219</v>
      </c>
      <c r="K30" s="88">
        <v>168</v>
      </c>
      <c r="L30" s="106">
        <v>157</v>
      </c>
      <c r="M30" s="34">
        <f t="shared" si="4"/>
        <v>1031</v>
      </c>
      <c r="N30" s="35">
        <f t="shared" si="5"/>
        <v>171.83333333333334</v>
      </c>
    </row>
    <row r="31" spans="1:14" ht="21" customHeight="1">
      <c r="A31" s="41">
        <v>9</v>
      </c>
      <c r="B31" s="32" t="s">
        <v>15</v>
      </c>
      <c r="C31" s="32" t="s">
        <v>18</v>
      </c>
      <c r="D31" s="32" t="s">
        <v>19</v>
      </c>
      <c r="E31" s="32" t="s">
        <v>20</v>
      </c>
      <c r="F31" s="42">
        <f t="shared" si="3"/>
        <v>6</v>
      </c>
      <c r="G31" s="105">
        <v>155</v>
      </c>
      <c r="H31" s="88">
        <v>165</v>
      </c>
      <c r="I31" s="88">
        <v>174</v>
      </c>
      <c r="J31" s="88">
        <v>188</v>
      </c>
      <c r="K31" s="88">
        <v>164</v>
      </c>
      <c r="L31" s="106">
        <v>175</v>
      </c>
      <c r="M31" s="34">
        <f t="shared" si="4"/>
        <v>1021</v>
      </c>
      <c r="N31" s="35">
        <f t="shared" si="5"/>
        <v>170.16666666666666</v>
      </c>
    </row>
    <row r="32" spans="1:14" ht="21" customHeight="1">
      <c r="A32" s="41">
        <v>10</v>
      </c>
      <c r="B32" s="32" t="s">
        <v>115</v>
      </c>
      <c r="C32" s="32" t="s">
        <v>116</v>
      </c>
      <c r="D32" s="32"/>
      <c r="E32" s="32" t="s">
        <v>21</v>
      </c>
      <c r="F32" s="42">
        <f t="shared" si="3"/>
        <v>6</v>
      </c>
      <c r="G32" s="105">
        <v>192</v>
      </c>
      <c r="H32" s="88">
        <v>159</v>
      </c>
      <c r="I32" s="88">
        <v>163</v>
      </c>
      <c r="J32" s="88">
        <v>191</v>
      </c>
      <c r="K32" s="88">
        <v>154</v>
      </c>
      <c r="L32" s="106">
        <v>157</v>
      </c>
      <c r="M32" s="34">
        <f t="shared" si="4"/>
        <v>1016</v>
      </c>
      <c r="N32" s="35">
        <f t="shared" si="5"/>
        <v>169.33333333333334</v>
      </c>
    </row>
    <row r="33" spans="1:15" ht="21" customHeight="1">
      <c r="A33" s="41">
        <v>11</v>
      </c>
      <c r="B33" s="32" t="s">
        <v>118</v>
      </c>
      <c r="C33" s="32" t="s">
        <v>119</v>
      </c>
      <c r="D33" s="32"/>
      <c r="E33" s="32" t="s">
        <v>21</v>
      </c>
      <c r="F33" s="42">
        <f t="shared" si="3"/>
        <v>6</v>
      </c>
      <c r="G33" s="105">
        <v>149</v>
      </c>
      <c r="H33" s="88">
        <v>214</v>
      </c>
      <c r="I33" s="88">
        <v>157</v>
      </c>
      <c r="J33" s="88">
        <v>174</v>
      </c>
      <c r="K33" s="88">
        <v>160</v>
      </c>
      <c r="L33" s="106">
        <v>161</v>
      </c>
      <c r="M33" s="34">
        <f t="shared" si="4"/>
        <v>1015</v>
      </c>
      <c r="N33" s="35">
        <f t="shared" si="5"/>
        <v>169.16666666666666</v>
      </c>
    </row>
    <row r="34" spans="1:15" ht="21" customHeight="1">
      <c r="A34" s="41">
        <v>12</v>
      </c>
      <c r="B34" s="32" t="s">
        <v>181</v>
      </c>
      <c r="C34" s="32" t="s">
        <v>102</v>
      </c>
      <c r="D34" s="32" t="s">
        <v>88</v>
      </c>
      <c r="E34" s="32" t="s">
        <v>5</v>
      </c>
      <c r="F34" s="42">
        <f t="shared" si="3"/>
        <v>6</v>
      </c>
      <c r="G34" s="105">
        <v>148</v>
      </c>
      <c r="H34" s="88">
        <v>147</v>
      </c>
      <c r="I34" s="88">
        <v>187</v>
      </c>
      <c r="J34" s="88">
        <v>170</v>
      </c>
      <c r="K34" s="88">
        <v>165</v>
      </c>
      <c r="L34" s="106">
        <v>177</v>
      </c>
      <c r="M34" s="34">
        <f t="shared" si="4"/>
        <v>994</v>
      </c>
      <c r="N34" s="35">
        <f t="shared" si="5"/>
        <v>165.66666666666666</v>
      </c>
    </row>
    <row r="35" spans="1:15" ht="21" customHeight="1">
      <c r="A35" s="41">
        <v>13</v>
      </c>
      <c r="B35" s="32" t="s">
        <v>120</v>
      </c>
      <c r="C35" s="32" t="s">
        <v>121</v>
      </c>
      <c r="D35" s="32"/>
      <c r="E35" s="32" t="s">
        <v>21</v>
      </c>
      <c r="F35" s="42">
        <f t="shared" si="3"/>
        <v>6</v>
      </c>
      <c r="G35" s="105">
        <v>187</v>
      </c>
      <c r="H35" s="88">
        <v>173</v>
      </c>
      <c r="I35" s="88">
        <v>147</v>
      </c>
      <c r="J35" s="88">
        <v>168</v>
      </c>
      <c r="K35" s="88">
        <v>111</v>
      </c>
      <c r="L35" s="106">
        <v>188</v>
      </c>
      <c r="M35" s="34">
        <f t="shared" si="4"/>
        <v>974</v>
      </c>
      <c r="N35" s="35">
        <f t="shared" si="5"/>
        <v>162.33333333333334</v>
      </c>
    </row>
    <row r="36" spans="1:15" ht="21" customHeight="1">
      <c r="A36" s="41">
        <v>14</v>
      </c>
      <c r="B36" s="32" t="s">
        <v>106</v>
      </c>
      <c r="C36" s="32" t="s">
        <v>4</v>
      </c>
      <c r="D36" s="32" t="s">
        <v>107</v>
      </c>
      <c r="E36" s="32" t="s">
        <v>5</v>
      </c>
      <c r="F36" s="42">
        <f t="shared" si="3"/>
        <v>6</v>
      </c>
      <c r="G36" s="105">
        <v>176</v>
      </c>
      <c r="H36" s="88">
        <v>171</v>
      </c>
      <c r="I36" s="88">
        <v>170</v>
      </c>
      <c r="J36" s="88">
        <v>140</v>
      </c>
      <c r="K36" s="88">
        <v>197</v>
      </c>
      <c r="L36" s="106">
        <v>108</v>
      </c>
      <c r="M36" s="34">
        <f t="shared" si="4"/>
        <v>962</v>
      </c>
      <c r="N36" s="35">
        <f t="shared" si="5"/>
        <v>160.33333333333334</v>
      </c>
    </row>
    <row r="37" spans="1:15" ht="21" customHeight="1">
      <c r="A37" s="41">
        <v>15</v>
      </c>
      <c r="B37" s="32" t="s">
        <v>117</v>
      </c>
      <c r="C37" s="32" t="s">
        <v>7</v>
      </c>
      <c r="D37" s="32"/>
      <c r="E37" s="32" t="s">
        <v>21</v>
      </c>
      <c r="F37" s="42">
        <f t="shared" si="3"/>
        <v>6</v>
      </c>
      <c r="G37" s="105">
        <v>128</v>
      </c>
      <c r="H37" s="88">
        <v>174</v>
      </c>
      <c r="I37" s="88">
        <v>143</v>
      </c>
      <c r="J37" s="88">
        <v>193</v>
      </c>
      <c r="K37" s="88">
        <v>139</v>
      </c>
      <c r="L37" s="106">
        <v>149</v>
      </c>
      <c r="M37" s="34">
        <f t="shared" si="4"/>
        <v>926</v>
      </c>
      <c r="N37" s="35">
        <f t="shared" si="5"/>
        <v>154.33333333333334</v>
      </c>
    </row>
    <row r="38" spans="1:15" ht="21" customHeight="1" thickBot="1">
      <c r="A38" s="45">
        <v>16</v>
      </c>
      <c r="B38" s="46" t="s">
        <v>180</v>
      </c>
      <c r="C38" s="46" t="s">
        <v>102</v>
      </c>
      <c r="D38" s="46" t="s">
        <v>114</v>
      </c>
      <c r="E38" s="46" t="s">
        <v>20</v>
      </c>
      <c r="F38" s="47">
        <f t="shared" si="3"/>
        <v>6</v>
      </c>
      <c r="G38" s="107">
        <v>142</v>
      </c>
      <c r="H38" s="100">
        <v>147</v>
      </c>
      <c r="I38" s="100">
        <v>135</v>
      </c>
      <c r="J38" s="100">
        <v>154</v>
      </c>
      <c r="K38" s="100">
        <v>201</v>
      </c>
      <c r="L38" s="108">
        <v>137</v>
      </c>
      <c r="M38" s="36">
        <f t="shared" si="4"/>
        <v>916</v>
      </c>
      <c r="N38" s="37">
        <f t="shared" si="5"/>
        <v>152.66666666666666</v>
      </c>
    </row>
    <row r="39" spans="1:15" ht="15.75" thickBot="1"/>
    <row r="40" spans="1:15" ht="21" customHeight="1" thickBot="1">
      <c r="B40" s="390" t="s">
        <v>133</v>
      </c>
      <c r="C40" s="391"/>
      <c r="D40" s="391"/>
      <c r="E40" s="392"/>
      <c r="G40" s="378" t="s">
        <v>50</v>
      </c>
      <c r="H40" s="379"/>
      <c r="I40" s="379"/>
      <c r="J40" s="379"/>
      <c r="K40" s="379"/>
      <c r="L40" s="380"/>
      <c r="M40" s="381"/>
      <c r="N40" s="381"/>
      <c r="O40" s="50"/>
    </row>
    <row r="41" spans="1:15" ht="21" customHeight="1">
      <c r="A41" s="263" t="s">
        <v>42</v>
      </c>
      <c r="B41" s="61" t="s">
        <v>22</v>
      </c>
      <c r="C41" s="39" t="s">
        <v>23</v>
      </c>
      <c r="D41" s="39" t="s">
        <v>24</v>
      </c>
      <c r="E41" s="40" t="s">
        <v>25</v>
      </c>
      <c r="F41" s="171" t="s">
        <v>48</v>
      </c>
      <c r="G41" s="172" t="s">
        <v>26</v>
      </c>
      <c r="H41" s="96" t="s">
        <v>27</v>
      </c>
      <c r="I41" s="96" t="s">
        <v>28</v>
      </c>
      <c r="J41" s="96" t="s">
        <v>29</v>
      </c>
      <c r="K41" s="96" t="s">
        <v>30</v>
      </c>
      <c r="L41" s="104" t="s">
        <v>31</v>
      </c>
      <c r="M41" s="29" t="s">
        <v>43</v>
      </c>
      <c r="N41" s="30" t="s">
        <v>44</v>
      </c>
    </row>
    <row r="42" spans="1:15" ht="21" customHeight="1">
      <c r="A42" s="264">
        <v>1</v>
      </c>
      <c r="B42" s="43" t="s">
        <v>127</v>
      </c>
      <c r="C42" s="32" t="s">
        <v>7</v>
      </c>
      <c r="D42" s="32" t="s">
        <v>128</v>
      </c>
      <c r="E42" s="44" t="s">
        <v>21</v>
      </c>
      <c r="F42" s="169">
        <f>COUNTIF(G42:L42,"&gt;0")</f>
        <v>6</v>
      </c>
      <c r="G42" s="177">
        <v>142</v>
      </c>
      <c r="H42" s="88">
        <v>126</v>
      </c>
      <c r="I42" s="88">
        <v>125</v>
      </c>
      <c r="J42" s="88">
        <v>131</v>
      </c>
      <c r="K42" s="88">
        <v>157</v>
      </c>
      <c r="L42" s="88">
        <v>129</v>
      </c>
      <c r="M42" s="43">
        <f>+SUM(G42:L42)</f>
        <v>810</v>
      </c>
      <c r="N42" s="35">
        <f>+M42/F42</f>
        <v>135</v>
      </c>
    </row>
    <row r="43" spans="1:15" ht="21" customHeight="1">
      <c r="A43" s="264">
        <v>2</v>
      </c>
      <c r="B43" s="43" t="s">
        <v>124</v>
      </c>
      <c r="C43" s="32" t="s">
        <v>125</v>
      </c>
      <c r="D43" s="32" t="s">
        <v>126</v>
      </c>
      <c r="E43" s="44" t="s">
        <v>5</v>
      </c>
      <c r="F43" s="169">
        <f>COUNTIF(G43:L43,"&gt;0")</f>
        <v>6</v>
      </c>
      <c r="G43" s="177">
        <v>111</v>
      </c>
      <c r="H43" s="88">
        <v>111</v>
      </c>
      <c r="I43" s="88">
        <v>117</v>
      </c>
      <c r="J43" s="88">
        <v>174</v>
      </c>
      <c r="K43" s="88">
        <v>99</v>
      </c>
      <c r="L43" s="88">
        <v>153</v>
      </c>
      <c r="M43" s="43">
        <f>+SUM(G43:L43)</f>
        <v>765</v>
      </c>
      <c r="N43" s="35">
        <f>+M43/F43</f>
        <v>127.5</v>
      </c>
    </row>
    <row r="44" spans="1:15" ht="21" customHeight="1">
      <c r="A44" s="264">
        <v>3</v>
      </c>
      <c r="B44" s="43" t="s">
        <v>122</v>
      </c>
      <c r="C44" s="32" t="s">
        <v>123</v>
      </c>
      <c r="D44" s="32"/>
      <c r="E44" s="44" t="s">
        <v>72</v>
      </c>
      <c r="F44" s="169">
        <f>COUNTIF(G44:L44,"&gt;0")</f>
        <v>6</v>
      </c>
      <c r="G44" s="177">
        <v>64</v>
      </c>
      <c r="H44" s="88">
        <v>95</v>
      </c>
      <c r="I44" s="88">
        <v>102</v>
      </c>
      <c r="J44" s="88">
        <v>102</v>
      </c>
      <c r="K44" s="88">
        <v>73</v>
      </c>
      <c r="L44" s="88">
        <v>77</v>
      </c>
      <c r="M44" s="43">
        <f>+SUM(G44:L44)</f>
        <v>513</v>
      </c>
      <c r="N44" s="35">
        <f>+M44/F44</f>
        <v>85.5</v>
      </c>
    </row>
    <row r="45" spans="1:15" ht="21" customHeight="1">
      <c r="A45" s="264"/>
      <c r="B45" s="43"/>
      <c r="C45" s="32"/>
      <c r="D45" s="32"/>
      <c r="E45" s="44"/>
      <c r="F45" s="169"/>
      <c r="G45" s="177"/>
      <c r="H45" s="88"/>
      <c r="I45" s="88"/>
      <c r="J45" s="88"/>
      <c r="K45" s="88"/>
      <c r="L45" s="88"/>
      <c r="M45" s="43"/>
      <c r="N45" s="35"/>
    </row>
    <row r="46" spans="1:15" ht="21" customHeight="1">
      <c r="A46" s="264">
        <v>1</v>
      </c>
      <c r="B46" s="43" t="s">
        <v>130</v>
      </c>
      <c r="C46" s="32" t="s">
        <v>131</v>
      </c>
      <c r="D46" s="32" t="s">
        <v>87</v>
      </c>
      <c r="E46" s="44" t="s">
        <v>5</v>
      </c>
      <c r="F46" s="169">
        <f>COUNTIF(G46:L46,"&gt;0")</f>
        <v>6</v>
      </c>
      <c r="G46" s="177">
        <v>126</v>
      </c>
      <c r="H46" s="88">
        <v>123</v>
      </c>
      <c r="I46" s="88">
        <v>157</v>
      </c>
      <c r="J46" s="88">
        <v>109</v>
      </c>
      <c r="K46" s="88">
        <v>136</v>
      </c>
      <c r="L46" s="88">
        <v>143</v>
      </c>
      <c r="M46" s="43">
        <f>+SUM(G46:L46)</f>
        <v>794</v>
      </c>
      <c r="N46" s="35">
        <f t="shared" ref="N46:N48" si="6">+M46/F46</f>
        <v>132.33333333333334</v>
      </c>
    </row>
    <row r="47" spans="1:15" ht="21" customHeight="1">
      <c r="A47" s="264">
        <v>2</v>
      </c>
      <c r="B47" s="43" t="s">
        <v>129</v>
      </c>
      <c r="C47" s="32" t="s">
        <v>9</v>
      </c>
      <c r="D47" s="32"/>
      <c r="E47" s="44" t="s">
        <v>72</v>
      </c>
      <c r="F47" s="169">
        <f>COUNTIF(G47:L47,"&gt;0")</f>
        <v>6</v>
      </c>
      <c r="G47" s="177">
        <v>100</v>
      </c>
      <c r="H47" s="88">
        <v>130</v>
      </c>
      <c r="I47" s="88">
        <v>127</v>
      </c>
      <c r="J47" s="88">
        <v>116</v>
      </c>
      <c r="K47" s="88">
        <v>152</v>
      </c>
      <c r="L47" s="88">
        <v>134</v>
      </c>
      <c r="M47" s="43">
        <f>+SUM(G47:L47)</f>
        <v>759</v>
      </c>
      <c r="N47" s="35">
        <f t="shared" si="6"/>
        <v>126.5</v>
      </c>
    </row>
    <row r="48" spans="1:15" ht="21" customHeight="1" thickBot="1">
      <c r="A48" s="265">
        <v>3</v>
      </c>
      <c r="B48" s="48" t="s">
        <v>132</v>
      </c>
      <c r="C48" s="46" t="s">
        <v>7</v>
      </c>
      <c r="D48" s="46"/>
      <c r="E48" s="49" t="s">
        <v>21</v>
      </c>
      <c r="F48" s="170">
        <f>COUNTIF(G48:L48,"&gt;0")</f>
        <v>6</v>
      </c>
      <c r="G48" s="178">
        <v>108</v>
      </c>
      <c r="H48" s="100">
        <v>78</v>
      </c>
      <c r="I48" s="100">
        <v>78</v>
      </c>
      <c r="J48" s="100">
        <v>79</v>
      </c>
      <c r="K48" s="100">
        <v>88</v>
      </c>
      <c r="L48" s="100">
        <v>96</v>
      </c>
      <c r="M48" s="48">
        <f>+SUM(G48:L48)</f>
        <v>527</v>
      </c>
      <c r="N48" s="37">
        <f t="shared" si="6"/>
        <v>87.833333333333329</v>
      </c>
    </row>
    <row r="49" spans="1:14" ht="15.75" thickBot="1"/>
    <row r="50" spans="1:14" ht="21" customHeight="1" thickBot="1">
      <c r="B50" s="367" t="s">
        <v>157</v>
      </c>
      <c r="C50" s="368"/>
      <c r="D50" s="368"/>
      <c r="E50" s="369"/>
      <c r="F50" s="54"/>
      <c r="G50" s="375" t="s">
        <v>50</v>
      </c>
      <c r="H50" s="376"/>
      <c r="I50" s="376"/>
      <c r="J50" s="376"/>
      <c r="K50" s="376"/>
      <c r="L50" s="377"/>
    </row>
    <row r="51" spans="1:14" ht="21" customHeight="1">
      <c r="A51" s="168" t="s">
        <v>42</v>
      </c>
      <c r="B51" s="167" t="s">
        <v>22</v>
      </c>
      <c r="C51" s="39" t="s">
        <v>23</v>
      </c>
      <c r="D51" s="39" t="s">
        <v>24</v>
      </c>
      <c r="E51" s="55" t="s">
        <v>25</v>
      </c>
      <c r="F51" s="171" t="s">
        <v>48</v>
      </c>
      <c r="G51" s="172" t="s">
        <v>26</v>
      </c>
      <c r="H51" s="96" t="s">
        <v>27</v>
      </c>
      <c r="I51" s="96" t="s">
        <v>28</v>
      </c>
      <c r="J51" s="96" t="s">
        <v>29</v>
      </c>
      <c r="K51" s="96" t="s">
        <v>30</v>
      </c>
      <c r="L51" s="96" t="s">
        <v>31</v>
      </c>
      <c r="M51" s="29" t="s">
        <v>43</v>
      </c>
      <c r="N51" s="30" t="s">
        <v>44</v>
      </c>
    </row>
    <row r="52" spans="1:14" ht="21" customHeight="1">
      <c r="A52" s="169">
        <v>1</v>
      </c>
      <c r="B52" s="64" t="s">
        <v>136</v>
      </c>
      <c r="C52" s="32" t="s">
        <v>137</v>
      </c>
      <c r="D52" s="32"/>
      <c r="E52" s="33" t="s">
        <v>72</v>
      </c>
      <c r="F52" s="169">
        <f t="shared" ref="F52:F58" si="7">COUNTIF(G52:L52,"&gt;0")</f>
        <v>6</v>
      </c>
      <c r="G52" s="173">
        <v>109</v>
      </c>
      <c r="H52" s="89">
        <v>170</v>
      </c>
      <c r="I52" s="89">
        <v>157</v>
      </c>
      <c r="J52" s="89">
        <v>148</v>
      </c>
      <c r="K52" s="89">
        <v>132</v>
      </c>
      <c r="L52" s="89">
        <v>139</v>
      </c>
      <c r="M52" s="43">
        <f t="shared" ref="M52:M58" si="8">+SUM(G52:L52)</f>
        <v>855</v>
      </c>
      <c r="N52" s="35">
        <f t="shared" ref="N52:N58" si="9">+M52/F52</f>
        <v>142.5</v>
      </c>
    </row>
    <row r="53" spans="1:14" ht="21" customHeight="1">
      <c r="A53" s="169">
        <v>2</v>
      </c>
      <c r="B53" s="64" t="s">
        <v>142</v>
      </c>
      <c r="C53" s="32" t="s">
        <v>140</v>
      </c>
      <c r="D53" s="32" t="s">
        <v>141</v>
      </c>
      <c r="E53" s="33" t="s">
        <v>20</v>
      </c>
      <c r="F53" s="169">
        <f t="shared" si="7"/>
        <v>6</v>
      </c>
      <c r="G53" s="173">
        <v>141</v>
      </c>
      <c r="H53" s="89">
        <v>148</v>
      </c>
      <c r="I53" s="89">
        <v>158</v>
      </c>
      <c r="J53" s="89">
        <v>140</v>
      </c>
      <c r="K53" s="89">
        <v>107</v>
      </c>
      <c r="L53" s="89">
        <v>150</v>
      </c>
      <c r="M53" s="43">
        <f t="shared" si="8"/>
        <v>844</v>
      </c>
      <c r="N53" s="35">
        <f t="shared" si="9"/>
        <v>140.66666666666666</v>
      </c>
    </row>
    <row r="54" spans="1:14" ht="21" customHeight="1">
      <c r="A54" s="169">
        <v>3</v>
      </c>
      <c r="B54" s="64" t="s">
        <v>139</v>
      </c>
      <c r="C54" s="32" t="s">
        <v>140</v>
      </c>
      <c r="D54" s="32" t="s">
        <v>141</v>
      </c>
      <c r="E54" s="33" t="s">
        <v>20</v>
      </c>
      <c r="F54" s="169">
        <f t="shared" si="7"/>
        <v>6</v>
      </c>
      <c r="G54" s="173">
        <v>148</v>
      </c>
      <c r="H54" s="89">
        <v>135</v>
      </c>
      <c r="I54" s="89">
        <v>137</v>
      </c>
      <c r="J54" s="89">
        <v>114</v>
      </c>
      <c r="K54" s="89">
        <v>139</v>
      </c>
      <c r="L54" s="89">
        <v>160</v>
      </c>
      <c r="M54" s="43">
        <f t="shared" si="8"/>
        <v>833</v>
      </c>
      <c r="N54" s="35">
        <f t="shared" si="9"/>
        <v>138.83333333333334</v>
      </c>
    </row>
    <row r="55" spans="1:14" ht="21" customHeight="1">
      <c r="A55" s="169">
        <v>4</v>
      </c>
      <c r="B55" s="64" t="s">
        <v>143</v>
      </c>
      <c r="C55" s="32" t="s">
        <v>144</v>
      </c>
      <c r="D55" s="32"/>
      <c r="E55" s="33" t="s">
        <v>21</v>
      </c>
      <c r="F55" s="169">
        <f t="shared" si="7"/>
        <v>6</v>
      </c>
      <c r="G55" s="173">
        <v>148</v>
      </c>
      <c r="H55" s="89">
        <v>146</v>
      </c>
      <c r="I55" s="89">
        <v>145</v>
      </c>
      <c r="J55" s="89">
        <v>111</v>
      </c>
      <c r="K55" s="89">
        <v>135</v>
      </c>
      <c r="L55" s="89">
        <v>130</v>
      </c>
      <c r="M55" s="43">
        <f t="shared" si="8"/>
        <v>815</v>
      </c>
      <c r="N55" s="35">
        <f t="shared" si="9"/>
        <v>135.83333333333334</v>
      </c>
    </row>
    <row r="56" spans="1:14" ht="21" customHeight="1">
      <c r="A56" s="169">
        <v>5</v>
      </c>
      <c r="B56" s="64" t="s">
        <v>138</v>
      </c>
      <c r="C56" s="32" t="s">
        <v>2</v>
      </c>
      <c r="D56" s="32" t="s">
        <v>88</v>
      </c>
      <c r="E56" s="33" t="s">
        <v>5</v>
      </c>
      <c r="F56" s="169">
        <f t="shared" si="7"/>
        <v>6</v>
      </c>
      <c r="G56" s="173">
        <v>119</v>
      </c>
      <c r="H56" s="89">
        <v>131</v>
      </c>
      <c r="I56" s="89">
        <v>130</v>
      </c>
      <c r="J56" s="89">
        <v>126</v>
      </c>
      <c r="K56" s="89">
        <v>123</v>
      </c>
      <c r="L56" s="89">
        <v>137</v>
      </c>
      <c r="M56" s="43">
        <f t="shared" si="8"/>
        <v>766</v>
      </c>
      <c r="N56" s="35">
        <f t="shared" si="9"/>
        <v>127.66666666666667</v>
      </c>
    </row>
    <row r="57" spans="1:14" ht="21" customHeight="1">
      <c r="A57" s="169">
        <v>6</v>
      </c>
      <c r="B57" s="64" t="s">
        <v>145</v>
      </c>
      <c r="C57" s="32" t="s">
        <v>141</v>
      </c>
      <c r="D57" s="32" t="s">
        <v>93</v>
      </c>
      <c r="E57" s="33" t="s">
        <v>21</v>
      </c>
      <c r="F57" s="169">
        <f t="shared" si="7"/>
        <v>6</v>
      </c>
      <c r="G57" s="173">
        <v>95</v>
      </c>
      <c r="H57" s="89">
        <v>104</v>
      </c>
      <c r="I57" s="89">
        <v>138</v>
      </c>
      <c r="J57" s="89">
        <v>132</v>
      </c>
      <c r="K57" s="89">
        <v>145</v>
      </c>
      <c r="L57" s="89">
        <v>70</v>
      </c>
      <c r="M57" s="43">
        <f t="shared" si="8"/>
        <v>684</v>
      </c>
      <c r="N57" s="35">
        <f t="shared" si="9"/>
        <v>114</v>
      </c>
    </row>
    <row r="58" spans="1:14" ht="21" customHeight="1" thickBot="1">
      <c r="A58" s="170">
        <v>7</v>
      </c>
      <c r="B58" s="132" t="s">
        <v>134</v>
      </c>
      <c r="C58" s="46" t="s">
        <v>97</v>
      </c>
      <c r="D58" s="46"/>
      <c r="E58" s="62" t="s">
        <v>135</v>
      </c>
      <c r="F58" s="170">
        <f t="shared" si="7"/>
        <v>6</v>
      </c>
      <c r="G58" s="174">
        <v>80</v>
      </c>
      <c r="H58" s="109">
        <v>105</v>
      </c>
      <c r="I58" s="109">
        <v>120</v>
      </c>
      <c r="J58" s="109">
        <v>81</v>
      </c>
      <c r="K58" s="109">
        <v>81</v>
      </c>
      <c r="L58" s="109">
        <v>81</v>
      </c>
      <c r="M58" s="48">
        <f t="shared" si="8"/>
        <v>548</v>
      </c>
      <c r="N58" s="37">
        <f t="shared" si="9"/>
        <v>91.333333333333329</v>
      </c>
    </row>
    <row r="59" spans="1:14" ht="16.5" thickBot="1">
      <c r="A59" s="59"/>
      <c r="B59" s="53"/>
      <c r="C59" s="53"/>
      <c r="D59" s="53"/>
      <c r="E59" s="53"/>
      <c r="F59" s="57"/>
      <c r="G59" s="110"/>
      <c r="H59" s="110"/>
      <c r="I59" s="110"/>
      <c r="J59" s="110"/>
      <c r="K59" s="110"/>
      <c r="L59" s="110"/>
      <c r="M59" s="53"/>
      <c r="N59" s="58"/>
    </row>
    <row r="60" spans="1:14" ht="21" customHeight="1" thickBot="1">
      <c r="A60" s="60"/>
      <c r="B60" s="367" t="s">
        <v>166</v>
      </c>
      <c r="C60" s="368"/>
      <c r="D60" s="368"/>
      <c r="E60" s="369"/>
      <c r="F60" s="54"/>
      <c r="G60" s="375" t="s">
        <v>50</v>
      </c>
      <c r="H60" s="376"/>
      <c r="I60" s="376"/>
      <c r="J60" s="376"/>
      <c r="K60" s="376"/>
      <c r="L60" s="377"/>
    </row>
    <row r="61" spans="1:14" ht="21" customHeight="1" thickBot="1">
      <c r="A61" s="181" t="s">
        <v>42</v>
      </c>
      <c r="B61" s="180" t="s">
        <v>22</v>
      </c>
      <c r="C61" s="118" t="s">
        <v>23</v>
      </c>
      <c r="D61" s="118" t="s">
        <v>24</v>
      </c>
      <c r="E61" s="118" t="s">
        <v>25</v>
      </c>
      <c r="F61" s="119" t="s">
        <v>48</v>
      </c>
      <c r="G61" s="120" t="s">
        <v>26</v>
      </c>
      <c r="H61" s="120" t="s">
        <v>27</v>
      </c>
      <c r="I61" s="120" t="s">
        <v>28</v>
      </c>
      <c r="J61" s="120" t="s">
        <v>29</v>
      </c>
      <c r="K61" s="120" t="s">
        <v>30</v>
      </c>
      <c r="L61" s="120" t="s">
        <v>31</v>
      </c>
      <c r="M61" s="121" t="s">
        <v>43</v>
      </c>
      <c r="N61" s="122" t="s">
        <v>44</v>
      </c>
    </row>
    <row r="62" spans="1:14" ht="21" customHeight="1">
      <c r="A62" s="179">
        <v>1</v>
      </c>
      <c r="B62" s="131" t="s">
        <v>146</v>
      </c>
      <c r="C62" s="63" t="s">
        <v>147</v>
      </c>
      <c r="D62" s="63"/>
      <c r="E62" s="175" t="s">
        <v>72</v>
      </c>
      <c r="F62" s="179">
        <f t="shared" ref="F62:F68" si="10">COUNTIF(G62:L62,"&gt;0")</f>
        <v>6</v>
      </c>
      <c r="G62" s="176">
        <v>153</v>
      </c>
      <c r="H62" s="124">
        <v>174</v>
      </c>
      <c r="I62" s="124">
        <v>135</v>
      </c>
      <c r="J62" s="124">
        <v>194</v>
      </c>
      <c r="K62" s="124">
        <v>202</v>
      </c>
      <c r="L62" s="126">
        <v>178</v>
      </c>
      <c r="M62" s="29">
        <f t="shared" ref="M62:M68" si="11">+SUM(G62:L62)</f>
        <v>1036</v>
      </c>
      <c r="N62" s="125">
        <f t="shared" ref="N62:N68" si="12">+M62/F62</f>
        <v>172.66666666666666</v>
      </c>
    </row>
    <row r="63" spans="1:14" ht="21" customHeight="1">
      <c r="A63" s="169">
        <v>2</v>
      </c>
      <c r="B63" s="64" t="s">
        <v>151</v>
      </c>
      <c r="C63" s="32" t="s">
        <v>152</v>
      </c>
      <c r="D63" s="32" t="s">
        <v>18</v>
      </c>
      <c r="E63" s="33" t="s">
        <v>5</v>
      </c>
      <c r="F63" s="169">
        <f t="shared" si="10"/>
        <v>6</v>
      </c>
      <c r="G63" s="177">
        <v>156</v>
      </c>
      <c r="H63" s="113">
        <v>138</v>
      </c>
      <c r="I63" s="113">
        <v>181</v>
      </c>
      <c r="J63" s="113">
        <v>183</v>
      </c>
      <c r="K63" s="113">
        <v>155</v>
      </c>
      <c r="L63" s="99">
        <v>188</v>
      </c>
      <c r="M63" s="43">
        <f t="shared" si="11"/>
        <v>1001</v>
      </c>
      <c r="N63" s="35">
        <f t="shared" si="12"/>
        <v>166.83333333333334</v>
      </c>
    </row>
    <row r="64" spans="1:14" ht="21" customHeight="1">
      <c r="A64" s="169">
        <v>3</v>
      </c>
      <c r="B64" s="64" t="s">
        <v>150</v>
      </c>
      <c r="C64" s="32" t="s">
        <v>102</v>
      </c>
      <c r="D64" s="32" t="s">
        <v>88</v>
      </c>
      <c r="E64" s="33" t="s">
        <v>5</v>
      </c>
      <c r="F64" s="169">
        <f t="shared" si="10"/>
        <v>6</v>
      </c>
      <c r="G64" s="177">
        <v>179</v>
      </c>
      <c r="H64" s="117">
        <v>166</v>
      </c>
      <c r="I64" s="117">
        <v>148</v>
      </c>
      <c r="J64" s="117">
        <v>184</v>
      </c>
      <c r="K64" s="117">
        <v>137</v>
      </c>
      <c r="L64" s="99">
        <v>177</v>
      </c>
      <c r="M64" s="43">
        <f t="shared" si="11"/>
        <v>991</v>
      </c>
      <c r="N64" s="35">
        <f t="shared" si="12"/>
        <v>165.16666666666666</v>
      </c>
    </row>
    <row r="65" spans="1:14" ht="21" customHeight="1">
      <c r="A65" s="169">
        <v>4</v>
      </c>
      <c r="B65" s="64" t="s">
        <v>167</v>
      </c>
      <c r="C65" s="32" t="s">
        <v>18</v>
      </c>
      <c r="D65" s="32" t="s">
        <v>168</v>
      </c>
      <c r="E65" s="33" t="s">
        <v>20</v>
      </c>
      <c r="F65" s="169">
        <f t="shared" si="10"/>
        <v>6</v>
      </c>
      <c r="G65" s="177">
        <v>186</v>
      </c>
      <c r="H65" s="113">
        <v>113</v>
      </c>
      <c r="I65" s="113">
        <v>149</v>
      </c>
      <c r="J65" s="113">
        <v>151</v>
      </c>
      <c r="K65" s="113">
        <v>201</v>
      </c>
      <c r="L65" s="99">
        <v>129</v>
      </c>
      <c r="M65" s="43">
        <f t="shared" si="11"/>
        <v>929</v>
      </c>
      <c r="N65" s="35">
        <f t="shared" si="12"/>
        <v>154.83333333333334</v>
      </c>
    </row>
    <row r="66" spans="1:14" ht="21" customHeight="1">
      <c r="A66" s="169">
        <v>5</v>
      </c>
      <c r="B66" s="64" t="s">
        <v>115</v>
      </c>
      <c r="C66" s="32" t="s">
        <v>153</v>
      </c>
      <c r="D66" s="32" t="s">
        <v>18</v>
      </c>
      <c r="E66" s="33" t="s">
        <v>20</v>
      </c>
      <c r="F66" s="169">
        <f t="shared" si="10"/>
        <v>6</v>
      </c>
      <c r="G66" s="177">
        <v>123</v>
      </c>
      <c r="H66" s="113">
        <v>153</v>
      </c>
      <c r="I66" s="113">
        <v>141</v>
      </c>
      <c r="J66" s="113">
        <v>166</v>
      </c>
      <c r="K66" s="113">
        <v>142</v>
      </c>
      <c r="L66" s="99">
        <v>127</v>
      </c>
      <c r="M66" s="43">
        <f t="shared" si="11"/>
        <v>852</v>
      </c>
      <c r="N66" s="35">
        <f t="shared" si="12"/>
        <v>142</v>
      </c>
    </row>
    <row r="67" spans="1:14" ht="21" customHeight="1">
      <c r="A67" s="169">
        <v>6</v>
      </c>
      <c r="B67" s="64" t="s">
        <v>148</v>
      </c>
      <c r="C67" s="32" t="s">
        <v>170</v>
      </c>
      <c r="D67" s="32"/>
      <c r="E67" s="33" t="s">
        <v>72</v>
      </c>
      <c r="F67" s="169">
        <f t="shared" si="10"/>
        <v>6</v>
      </c>
      <c r="G67" s="177">
        <v>133</v>
      </c>
      <c r="H67" s="113">
        <v>94</v>
      </c>
      <c r="I67" s="113">
        <v>151</v>
      </c>
      <c r="J67" s="113">
        <v>170</v>
      </c>
      <c r="K67" s="113">
        <v>159</v>
      </c>
      <c r="L67" s="99">
        <v>130</v>
      </c>
      <c r="M67" s="43">
        <f t="shared" si="11"/>
        <v>837</v>
      </c>
      <c r="N67" s="35">
        <f t="shared" si="12"/>
        <v>139.5</v>
      </c>
    </row>
    <row r="68" spans="1:14" ht="21" customHeight="1" thickBot="1">
      <c r="A68" s="170">
        <v>7</v>
      </c>
      <c r="B68" s="132" t="s">
        <v>154</v>
      </c>
      <c r="C68" s="46" t="s">
        <v>57</v>
      </c>
      <c r="D68" s="46" t="s">
        <v>155</v>
      </c>
      <c r="E68" s="62" t="s">
        <v>156</v>
      </c>
      <c r="F68" s="170">
        <f t="shared" si="10"/>
        <v>6</v>
      </c>
      <c r="G68" s="178">
        <v>137</v>
      </c>
      <c r="H68" s="100">
        <v>106</v>
      </c>
      <c r="I68" s="100">
        <v>135</v>
      </c>
      <c r="J68" s="100">
        <v>117</v>
      </c>
      <c r="K68" s="100">
        <v>109</v>
      </c>
      <c r="L68" s="101">
        <v>137</v>
      </c>
      <c r="M68" s="48">
        <f t="shared" si="11"/>
        <v>741</v>
      </c>
      <c r="N68" s="37">
        <f t="shared" si="12"/>
        <v>123.5</v>
      </c>
    </row>
  </sheetData>
  <sortState ref="B4:N19">
    <sortCondition descending="1" ref="M4:M19"/>
  </sortState>
  <mergeCells count="13">
    <mergeCell ref="M40:N40"/>
    <mergeCell ref="B1:N1"/>
    <mergeCell ref="G2:L2"/>
    <mergeCell ref="B2:F2"/>
    <mergeCell ref="M2:N2"/>
    <mergeCell ref="B40:E40"/>
    <mergeCell ref="B21:E21"/>
    <mergeCell ref="G50:L50"/>
    <mergeCell ref="B60:E60"/>
    <mergeCell ref="B50:E50"/>
    <mergeCell ref="G60:L60"/>
    <mergeCell ref="G21:L21"/>
    <mergeCell ref="G40:L40"/>
  </mergeCells>
  <conditionalFormatting sqref="M4:M11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M3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62:M6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:M56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:M19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M3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:M5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:M4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6:M4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" top="0.74803149606299213" bottom="0.74803149606299213" header="0.31496062992125984" footer="0.31496062992125984"/>
  <pageSetup scale="81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opLeftCell="A43" zoomScale="70" zoomScaleNormal="70" workbookViewId="0">
      <selection activeCell="D10" sqref="D10"/>
    </sheetView>
  </sheetViews>
  <sheetFormatPr baseColWidth="10" defaultRowHeight="15"/>
  <cols>
    <col min="1" max="1" width="5.42578125" style="28" customWidth="1"/>
    <col min="2" max="2" width="12.42578125" style="28" bestFit="1" customWidth="1"/>
    <col min="3" max="3" width="13.28515625" style="28" bestFit="1" customWidth="1"/>
    <col min="4" max="4" width="12.28515625" style="28" bestFit="1" customWidth="1"/>
    <col min="5" max="5" width="15.7109375" style="28" bestFit="1" customWidth="1"/>
    <col min="6" max="6" width="9.7109375" style="28" bestFit="1" customWidth="1"/>
    <col min="7" max="12" width="6.28515625" style="28" customWidth="1"/>
    <col min="13" max="13" width="8.7109375" style="28" customWidth="1"/>
    <col min="14" max="14" width="9.7109375" style="28" customWidth="1"/>
    <col min="15" max="15" width="12" style="28" customWidth="1"/>
    <col min="16" max="18" width="11.42578125" style="28"/>
    <col min="19" max="19" width="12.5703125" style="28" customWidth="1"/>
    <col min="20" max="16384" width="11.42578125" style="28"/>
  </cols>
  <sheetData>
    <row r="1" spans="1:24" ht="31.5" customHeight="1" thickBot="1">
      <c r="B1" s="400" t="s">
        <v>58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24" ht="21" customHeight="1" thickBot="1">
      <c r="B2" s="375" t="s">
        <v>95</v>
      </c>
      <c r="C2" s="376"/>
      <c r="D2" s="376"/>
      <c r="E2" s="376"/>
      <c r="F2" s="377"/>
      <c r="G2" s="367" t="s">
        <v>51</v>
      </c>
      <c r="H2" s="368"/>
      <c r="I2" s="368"/>
      <c r="J2" s="368"/>
      <c r="K2" s="368"/>
      <c r="L2" s="369"/>
      <c r="M2" s="401"/>
      <c r="N2" s="401"/>
    </row>
    <row r="3" spans="1:24" ht="21" customHeight="1" thickBot="1">
      <c r="A3" s="197" t="s">
        <v>42</v>
      </c>
      <c r="B3" s="118" t="s">
        <v>22</v>
      </c>
      <c r="C3" s="118" t="s">
        <v>23</v>
      </c>
      <c r="D3" s="118" t="s">
        <v>24</v>
      </c>
      <c r="E3" s="119" t="s">
        <v>25</v>
      </c>
      <c r="F3" s="198" t="s">
        <v>48</v>
      </c>
      <c r="G3" s="180" t="s">
        <v>26</v>
      </c>
      <c r="H3" s="118" t="s">
        <v>27</v>
      </c>
      <c r="I3" s="118" t="s">
        <v>28</v>
      </c>
      <c r="J3" s="118" t="s">
        <v>29</v>
      </c>
      <c r="K3" s="118" t="s">
        <v>30</v>
      </c>
      <c r="L3" s="199" t="s">
        <v>31</v>
      </c>
      <c r="M3" s="121" t="s">
        <v>43</v>
      </c>
      <c r="N3" s="200" t="s">
        <v>46</v>
      </c>
      <c r="O3" s="121" t="s">
        <v>175</v>
      </c>
      <c r="P3" s="122" t="s">
        <v>176</v>
      </c>
    </row>
    <row r="4" spans="1:24" ht="21" customHeight="1">
      <c r="A4" s="397">
        <v>1</v>
      </c>
      <c r="B4" s="29" t="s">
        <v>70</v>
      </c>
      <c r="C4" s="63" t="s">
        <v>71</v>
      </c>
      <c r="D4" s="63"/>
      <c r="E4" s="175" t="s">
        <v>72</v>
      </c>
      <c r="F4" s="179">
        <f t="shared" ref="F4:F19" si="0">COUNTIF(G4:L4,"&gt;0")</f>
        <v>6</v>
      </c>
      <c r="G4" s="190">
        <v>167</v>
      </c>
      <c r="H4" s="191">
        <v>224</v>
      </c>
      <c r="I4" s="191">
        <v>211</v>
      </c>
      <c r="J4" s="191">
        <v>187</v>
      </c>
      <c r="K4" s="191">
        <v>178</v>
      </c>
      <c r="L4" s="210">
        <v>190</v>
      </c>
      <c r="M4" s="211">
        <f t="shared" ref="M4:M19" si="1">+SUM(G4:L4)</f>
        <v>1157</v>
      </c>
      <c r="N4" s="212">
        <f t="shared" ref="N4:N19" si="2">+M4/F4</f>
        <v>192.83333333333334</v>
      </c>
      <c r="O4" s="213">
        <f>+M4+M5</f>
        <v>2239</v>
      </c>
      <c r="P4" s="266">
        <f>+O4/(F4+F5)</f>
        <v>186.58333333333334</v>
      </c>
      <c r="Q4" s="53"/>
      <c r="R4" s="53"/>
      <c r="S4" s="53"/>
    </row>
    <row r="5" spans="1:24" ht="21" customHeight="1" thickBot="1">
      <c r="A5" s="398"/>
      <c r="B5" s="48" t="s">
        <v>73</v>
      </c>
      <c r="C5" s="46" t="s">
        <v>74</v>
      </c>
      <c r="D5" s="46"/>
      <c r="E5" s="62" t="s">
        <v>72</v>
      </c>
      <c r="F5" s="170">
        <f t="shared" si="0"/>
        <v>6</v>
      </c>
      <c r="G5" s="188">
        <v>165</v>
      </c>
      <c r="H5" s="189">
        <v>168</v>
      </c>
      <c r="I5" s="189">
        <v>208</v>
      </c>
      <c r="J5" s="189">
        <v>166</v>
      </c>
      <c r="K5" s="189">
        <v>175</v>
      </c>
      <c r="L5" s="215">
        <v>200</v>
      </c>
      <c r="M5" s="36">
        <f t="shared" si="1"/>
        <v>1082</v>
      </c>
      <c r="N5" s="193">
        <f t="shared" si="2"/>
        <v>180.33333333333334</v>
      </c>
      <c r="O5" s="194">
        <f>+O4</f>
        <v>2239</v>
      </c>
      <c r="P5" s="262">
        <f>+P4</f>
        <v>186.58333333333334</v>
      </c>
      <c r="Q5" s="53"/>
      <c r="R5" s="53"/>
      <c r="S5" s="53"/>
    </row>
    <row r="6" spans="1:24" ht="21" customHeight="1">
      <c r="A6" s="397">
        <v>2</v>
      </c>
      <c r="B6" s="29" t="s">
        <v>53</v>
      </c>
      <c r="C6" s="63" t="s">
        <v>54</v>
      </c>
      <c r="D6" s="63" t="s">
        <v>60</v>
      </c>
      <c r="E6" s="175" t="s">
        <v>21</v>
      </c>
      <c r="F6" s="179">
        <f t="shared" si="0"/>
        <v>6</v>
      </c>
      <c r="G6" s="190">
        <v>187</v>
      </c>
      <c r="H6" s="191">
        <v>172</v>
      </c>
      <c r="I6" s="191">
        <v>160</v>
      </c>
      <c r="J6" s="191">
        <v>175</v>
      </c>
      <c r="K6" s="191">
        <v>147</v>
      </c>
      <c r="L6" s="210">
        <v>170</v>
      </c>
      <c r="M6" s="211">
        <f t="shared" si="1"/>
        <v>1011</v>
      </c>
      <c r="N6" s="212">
        <f t="shared" si="2"/>
        <v>168.5</v>
      </c>
      <c r="O6" s="213">
        <f>+M6+M7</f>
        <v>2003</v>
      </c>
      <c r="P6" s="266">
        <f>+O6/(F6+F7)</f>
        <v>166.91666666666666</v>
      </c>
      <c r="Q6" s="53"/>
      <c r="R6" s="53"/>
      <c r="S6" s="53"/>
    </row>
    <row r="7" spans="1:24" ht="21" customHeight="1" thickBot="1">
      <c r="A7" s="398"/>
      <c r="B7" s="48" t="s">
        <v>94</v>
      </c>
      <c r="C7" s="46" t="s">
        <v>174</v>
      </c>
      <c r="D7" s="46"/>
      <c r="E7" s="62" t="s">
        <v>21</v>
      </c>
      <c r="F7" s="170">
        <f t="shared" si="0"/>
        <v>6</v>
      </c>
      <c r="G7" s="184">
        <v>143</v>
      </c>
      <c r="H7" s="56">
        <v>157</v>
      </c>
      <c r="I7" s="56">
        <v>146</v>
      </c>
      <c r="J7" s="56">
        <v>189</v>
      </c>
      <c r="K7" s="56">
        <v>168</v>
      </c>
      <c r="L7" s="47">
        <v>189</v>
      </c>
      <c r="M7" s="36">
        <f t="shared" si="1"/>
        <v>992</v>
      </c>
      <c r="N7" s="193">
        <f t="shared" si="2"/>
        <v>165.33333333333334</v>
      </c>
      <c r="O7" s="194">
        <f>+O6</f>
        <v>2003</v>
      </c>
      <c r="P7" s="262">
        <f>+P6</f>
        <v>166.91666666666666</v>
      </c>
      <c r="Q7" s="53"/>
      <c r="R7" s="53"/>
      <c r="S7" s="53"/>
    </row>
    <row r="8" spans="1:24" ht="21" customHeight="1">
      <c r="A8" s="397">
        <v>3</v>
      </c>
      <c r="B8" s="29" t="s">
        <v>6</v>
      </c>
      <c r="C8" s="63" t="s">
        <v>3</v>
      </c>
      <c r="D8" s="63" t="s">
        <v>7</v>
      </c>
      <c r="E8" s="175" t="s">
        <v>20</v>
      </c>
      <c r="F8" s="179">
        <f t="shared" si="0"/>
        <v>6</v>
      </c>
      <c r="G8" s="190">
        <v>136</v>
      </c>
      <c r="H8" s="191">
        <v>159</v>
      </c>
      <c r="I8" s="191">
        <v>198</v>
      </c>
      <c r="J8" s="191">
        <v>160</v>
      </c>
      <c r="K8" s="191">
        <v>179</v>
      </c>
      <c r="L8" s="210">
        <v>143</v>
      </c>
      <c r="M8" s="211">
        <f t="shared" si="1"/>
        <v>975</v>
      </c>
      <c r="N8" s="212">
        <f t="shared" si="2"/>
        <v>162.5</v>
      </c>
      <c r="O8" s="213">
        <f>+M8+M9</f>
        <v>1980</v>
      </c>
      <c r="P8" s="266">
        <f>+O8/(F8+F9)</f>
        <v>165</v>
      </c>
    </row>
    <row r="9" spans="1:24" ht="21" customHeight="1" thickBot="1">
      <c r="A9" s="398"/>
      <c r="B9" s="48" t="s">
        <v>8</v>
      </c>
      <c r="C9" s="46" t="s">
        <v>11</v>
      </c>
      <c r="D9" s="46" t="s">
        <v>12</v>
      </c>
      <c r="E9" s="62" t="s">
        <v>20</v>
      </c>
      <c r="F9" s="170">
        <f t="shared" si="0"/>
        <v>6</v>
      </c>
      <c r="G9" s="184">
        <v>151</v>
      </c>
      <c r="H9" s="56">
        <v>182</v>
      </c>
      <c r="I9" s="56">
        <v>175</v>
      </c>
      <c r="J9" s="56">
        <v>175</v>
      </c>
      <c r="K9" s="56">
        <v>159</v>
      </c>
      <c r="L9" s="47">
        <v>163</v>
      </c>
      <c r="M9" s="36">
        <f t="shared" si="1"/>
        <v>1005</v>
      </c>
      <c r="N9" s="193">
        <f t="shared" si="2"/>
        <v>167.5</v>
      </c>
      <c r="O9" s="194">
        <f>+O8</f>
        <v>1980</v>
      </c>
      <c r="P9" s="262">
        <f>+P8</f>
        <v>165</v>
      </c>
      <c r="Q9" s="53"/>
      <c r="R9" s="53"/>
      <c r="S9" s="53"/>
      <c r="T9" s="53"/>
    </row>
    <row r="10" spans="1:24" ht="21" customHeight="1">
      <c r="A10" s="397">
        <v>4</v>
      </c>
      <c r="B10" s="29" t="s">
        <v>82</v>
      </c>
      <c r="C10" s="63" t="s">
        <v>0</v>
      </c>
      <c r="D10" s="63" t="s">
        <v>1</v>
      </c>
      <c r="E10" s="30" t="s">
        <v>5</v>
      </c>
      <c r="F10" s="179">
        <f t="shared" si="0"/>
        <v>6</v>
      </c>
      <c r="G10" s="190">
        <v>176</v>
      </c>
      <c r="H10" s="191">
        <v>146</v>
      </c>
      <c r="I10" s="191">
        <v>148</v>
      </c>
      <c r="J10" s="191">
        <v>202</v>
      </c>
      <c r="K10" s="191">
        <v>160</v>
      </c>
      <c r="L10" s="210">
        <v>136</v>
      </c>
      <c r="M10" s="211">
        <f t="shared" si="1"/>
        <v>968</v>
      </c>
      <c r="N10" s="212">
        <f t="shared" si="2"/>
        <v>161.33333333333334</v>
      </c>
      <c r="O10" s="213">
        <f>+M10+M11</f>
        <v>1967</v>
      </c>
      <c r="P10" s="266">
        <f>+O10/(F10+F11)</f>
        <v>163.91666666666666</v>
      </c>
      <c r="Q10" s="53"/>
      <c r="R10" s="53"/>
      <c r="S10" s="53"/>
      <c r="T10" s="53"/>
    </row>
    <row r="11" spans="1:24" ht="21" customHeight="1" thickBot="1">
      <c r="A11" s="398"/>
      <c r="B11" s="185" t="s">
        <v>86</v>
      </c>
      <c r="C11" s="186" t="s">
        <v>87</v>
      </c>
      <c r="D11" s="186" t="s">
        <v>88</v>
      </c>
      <c r="E11" s="196" t="s">
        <v>5</v>
      </c>
      <c r="F11" s="170">
        <f t="shared" si="0"/>
        <v>6</v>
      </c>
      <c r="G11" s="184">
        <v>152</v>
      </c>
      <c r="H11" s="56">
        <v>167</v>
      </c>
      <c r="I11" s="56">
        <v>169</v>
      </c>
      <c r="J11" s="56">
        <v>182</v>
      </c>
      <c r="K11" s="56">
        <v>142</v>
      </c>
      <c r="L11" s="47">
        <v>187</v>
      </c>
      <c r="M11" s="36">
        <f t="shared" si="1"/>
        <v>999</v>
      </c>
      <c r="N11" s="193">
        <f t="shared" si="2"/>
        <v>166.5</v>
      </c>
      <c r="O11" s="194">
        <f>+O10</f>
        <v>1967</v>
      </c>
      <c r="P11" s="262">
        <f>+P10</f>
        <v>163.91666666666666</v>
      </c>
      <c r="Q11" s="53"/>
      <c r="R11" s="53"/>
      <c r="S11" s="53"/>
      <c r="T11" s="53"/>
    </row>
    <row r="12" spans="1:24" ht="21" customHeight="1">
      <c r="A12" s="397">
        <v>5</v>
      </c>
      <c r="B12" s="32" t="s">
        <v>79</v>
      </c>
      <c r="C12" s="32" t="s">
        <v>80</v>
      </c>
      <c r="D12" s="32" t="s">
        <v>81</v>
      </c>
      <c r="E12" s="175" t="s">
        <v>5</v>
      </c>
      <c r="F12" s="179">
        <f t="shared" si="0"/>
        <v>6</v>
      </c>
      <c r="G12" s="190">
        <v>183</v>
      </c>
      <c r="H12" s="191">
        <v>155</v>
      </c>
      <c r="I12" s="191">
        <v>143</v>
      </c>
      <c r="J12" s="191">
        <v>147</v>
      </c>
      <c r="K12" s="191">
        <v>149</v>
      </c>
      <c r="L12" s="210">
        <v>146</v>
      </c>
      <c r="M12" s="211">
        <f t="shared" si="1"/>
        <v>923</v>
      </c>
      <c r="N12" s="212">
        <f t="shared" si="2"/>
        <v>153.83333333333334</v>
      </c>
      <c r="O12" s="213">
        <f>+M12+M13</f>
        <v>1879</v>
      </c>
      <c r="P12" s="266">
        <f>+O12/(F12+F13)</f>
        <v>156.58333333333334</v>
      </c>
      <c r="R12" s="53"/>
      <c r="S12" s="53"/>
      <c r="T12" s="53"/>
      <c r="U12" s="53"/>
      <c r="V12" s="53"/>
      <c r="W12" s="53"/>
      <c r="X12" s="53"/>
    </row>
    <row r="13" spans="1:24" ht="21" customHeight="1" thickBot="1">
      <c r="A13" s="398"/>
      <c r="B13" s="46" t="s">
        <v>83</v>
      </c>
      <c r="C13" s="46" t="s">
        <v>84</v>
      </c>
      <c r="D13" s="46" t="s">
        <v>85</v>
      </c>
      <c r="E13" s="62" t="s">
        <v>5</v>
      </c>
      <c r="F13" s="170">
        <f t="shared" si="0"/>
        <v>6</v>
      </c>
      <c r="G13" s="184">
        <v>183</v>
      </c>
      <c r="H13" s="56">
        <v>164</v>
      </c>
      <c r="I13" s="56">
        <v>159</v>
      </c>
      <c r="J13" s="56">
        <v>132</v>
      </c>
      <c r="K13" s="56">
        <v>180</v>
      </c>
      <c r="L13" s="47">
        <v>138</v>
      </c>
      <c r="M13" s="36">
        <f t="shared" si="1"/>
        <v>956</v>
      </c>
      <c r="N13" s="193">
        <f t="shared" si="2"/>
        <v>159.33333333333334</v>
      </c>
      <c r="O13" s="194">
        <f>+O12</f>
        <v>1879</v>
      </c>
      <c r="P13" s="262">
        <f>+P12</f>
        <v>156.58333333333334</v>
      </c>
      <c r="R13" s="53"/>
      <c r="S13" s="53"/>
      <c r="T13" s="53"/>
      <c r="U13" s="53"/>
      <c r="V13" s="53"/>
      <c r="W13" s="53"/>
      <c r="X13" s="53"/>
    </row>
    <row r="14" spans="1:24" ht="21" customHeight="1" thickBot="1">
      <c r="A14" s="397">
        <v>6</v>
      </c>
      <c r="B14" s="46" t="s">
        <v>178</v>
      </c>
      <c r="C14" s="46" t="s">
        <v>173</v>
      </c>
      <c r="D14" s="46" t="s">
        <v>90</v>
      </c>
      <c r="E14" s="62" t="s">
        <v>20</v>
      </c>
      <c r="F14" s="179">
        <f t="shared" si="0"/>
        <v>6</v>
      </c>
      <c r="G14" s="190">
        <v>167</v>
      </c>
      <c r="H14" s="191">
        <v>151</v>
      </c>
      <c r="I14" s="191">
        <v>167</v>
      </c>
      <c r="J14" s="191">
        <v>173</v>
      </c>
      <c r="K14" s="191">
        <v>180</v>
      </c>
      <c r="L14" s="210">
        <v>157</v>
      </c>
      <c r="M14" s="211">
        <f t="shared" si="1"/>
        <v>995</v>
      </c>
      <c r="N14" s="212">
        <f t="shared" si="2"/>
        <v>165.83333333333334</v>
      </c>
      <c r="O14" s="213">
        <f>+M14+M15</f>
        <v>1809</v>
      </c>
      <c r="P14" s="266">
        <f>+O14/(F14+F15)</f>
        <v>150.75</v>
      </c>
      <c r="R14" s="53"/>
      <c r="S14" s="53"/>
      <c r="T14" s="53"/>
      <c r="U14" s="53"/>
      <c r="V14" s="183"/>
      <c r="W14" s="53"/>
      <c r="X14" s="53"/>
    </row>
    <row r="15" spans="1:24" ht="21" customHeight="1" thickBot="1">
      <c r="A15" s="398"/>
      <c r="B15" s="63" t="s">
        <v>182</v>
      </c>
      <c r="C15" s="63" t="s">
        <v>91</v>
      </c>
      <c r="D15" s="63" t="s">
        <v>90</v>
      </c>
      <c r="E15" s="175" t="s">
        <v>20</v>
      </c>
      <c r="F15" s="179">
        <f t="shared" si="0"/>
        <v>6</v>
      </c>
      <c r="G15" s="184">
        <v>127</v>
      </c>
      <c r="H15" s="56">
        <v>165</v>
      </c>
      <c r="I15" s="56">
        <v>163</v>
      </c>
      <c r="J15" s="56">
        <v>115</v>
      </c>
      <c r="K15" s="56">
        <v>128</v>
      </c>
      <c r="L15" s="47">
        <v>116</v>
      </c>
      <c r="M15" s="36">
        <f t="shared" si="1"/>
        <v>814</v>
      </c>
      <c r="N15" s="193">
        <f t="shared" si="2"/>
        <v>135.66666666666666</v>
      </c>
      <c r="O15" s="194">
        <f>+O14</f>
        <v>1809</v>
      </c>
      <c r="P15" s="262">
        <f>+P14</f>
        <v>150.75</v>
      </c>
      <c r="R15" s="53"/>
      <c r="S15" s="53"/>
      <c r="T15" s="53"/>
      <c r="U15" s="53"/>
      <c r="V15" s="53"/>
      <c r="W15" s="53"/>
      <c r="X15" s="53"/>
    </row>
    <row r="16" spans="1:24" ht="21" customHeight="1">
      <c r="A16" s="397">
        <v>7</v>
      </c>
      <c r="B16" s="242" t="s">
        <v>92</v>
      </c>
      <c r="C16" s="242" t="s">
        <v>93</v>
      </c>
      <c r="D16" s="242"/>
      <c r="E16" s="200" t="s">
        <v>21</v>
      </c>
      <c r="F16" s="179">
        <f t="shared" si="0"/>
        <v>6</v>
      </c>
      <c r="G16" s="190">
        <v>179</v>
      </c>
      <c r="H16" s="191">
        <v>141</v>
      </c>
      <c r="I16" s="191">
        <v>123</v>
      </c>
      <c r="J16" s="191">
        <v>185</v>
      </c>
      <c r="K16" s="191">
        <v>145</v>
      </c>
      <c r="L16" s="210">
        <v>127</v>
      </c>
      <c r="M16" s="211">
        <f t="shared" si="1"/>
        <v>900</v>
      </c>
      <c r="N16" s="212">
        <f t="shared" si="2"/>
        <v>150</v>
      </c>
      <c r="O16" s="213">
        <f>+M16+M17</f>
        <v>1797</v>
      </c>
      <c r="P16" s="266">
        <f>+O16/(F16+F17)</f>
        <v>149.75</v>
      </c>
      <c r="R16" s="53"/>
      <c r="S16" s="53"/>
      <c r="T16" s="53"/>
      <c r="U16" s="53"/>
      <c r="V16" s="53"/>
      <c r="W16" s="53"/>
      <c r="X16" s="53"/>
    </row>
    <row r="17" spans="1:22" ht="21" customHeight="1" thickBot="1">
      <c r="A17" s="398"/>
      <c r="B17" s="48" t="s">
        <v>55</v>
      </c>
      <c r="C17" s="46" t="s">
        <v>56</v>
      </c>
      <c r="D17" s="46" t="s">
        <v>61</v>
      </c>
      <c r="E17" s="49" t="s">
        <v>21</v>
      </c>
      <c r="F17" s="170">
        <f t="shared" si="0"/>
        <v>6</v>
      </c>
      <c r="G17" s="184">
        <v>140</v>
      </c>
      <c r="H17" s="56">
        <v>126</v>
      </c>
      <c r="I17" s="56">
        <v>140</v>
      </c>
      <c r="J17" s="56">
        <v>174</v>
      </c>
      <c r="K17" s="56">
        <v>136</v>
      </c>
      <c r="L17" s="47">
        <v>181</v>
      </c>
      <c r="M17" s="36">
        <f t="shared" si="1"/>
        <v>897</v>
      </c>
      <c r="N17" s="193">
        <f t="shared" si="2"/>
        <v>149.5</v>
      </c>
      <c r="O17" s="194">
        <f>+O16</f>
        <v>1797</v>
      </c>
      <c r="P17" s="262">
        <f>+P16</f>
        <v>149.75</v>
      </c>
    </row>
    <row r="18" spans="1:22" ht="21" customHeight="1">
      <c r="A18" s="399">
        <v>8</v>
      </c>
      <c r="B18" s="221" t="s">
        <v>171</v>
      </c>
      <c r="C18" s="221" t="s">
        <v>76</v>
      </c>
      <c r="D18" s="221"/>
      <c r="E18" s="243" t="s">
        <v>72</v>
      </c>
      <c r="F18" s="206">
        <f t="shared" si="0"/>
        <v>6</v>
      </c>
      <c r="G18" s="252">
        <v>144</v>
      </c>
      <c r="H18" s="253">
        <v>153</v>
      </c>
      <c r="I18" s="253">
        <v>144</v>
      </c>
      <c r="J18" s="253">
        <v>142</v>
      </c>
      <c r="K18" s="253">
        <v>170</v>
      </c>
      <c r="L18" s="254">
        <v>126</v>
      </c>
      <c r="M18" s="207">
        <f t="shared" si="1"/>
        <v>879</v>
      </c>
      <c r="N18" s="208">
        <f t="shared" si="2"/>
        <v>146.5</v>
      </c>
      <c r="O18" s="209">
        <f>+M18+M19</f>
        <v>1703</v>
      </c>
      <c r="P18" s="267">
        <f>+O18/(F18+F19)</f>
        <v>141.91666666666666</v>
      </c>
    </row>
    <row r="19" spans="1:22" ht="21" customHeight="1" thickBot="1">
      <c r="A19" s="398"/>
      <c r="B19" s="48" t="s">
        <v>77</v>
      </c>
      <c r="C19" s="46" t="s">
        <v>78</v>
      </c>
      <c r="D19" s="46"/>
      <c r="E19" s="49" t="s">
        <v>72</v>
      </c>
      <c r="F19" s="170">
        <f t="shared" si="0"/>
        <v>6</v>
      </c>
      <c r="G19" s="184">
        <v>143</v>
      </c>
      <c r="H19" s="56">
        <v>121</v>
      </c>
      <c r="I19" s="56">
        <v>149</v>
      </c>
      <c r="J19" s="56">
        <v>140</v>
      </c>
      <c r="K19" s="56">
        <v>145</v>
      </c>
      <c r="L19" s="47">
        <v>126</v>
      </c>
      <c r="M19" s="36">
        <f t="shared" si="1"/>
        <v>824</v>
      </c>
      <c r="N19" s="193">
        <f t="shared" si="2"/>
        <v>137.33333333333334</v>
      </c>
      <c r="O19" s="194">
        <f>+O18</f>
        <v>1703</v>
      </c>
      <c r="P19" s="195">
        <f>+P18</f>
        <v>141.91666666666666</v>
      </c>
    </row>
    <row r="20" spans="1:22" ht="15.75" thickBot="1"/>
    <row r="21" spans="1:22" ht="21" customHeight="1" thickBot="1">
      <c r="B21" s="367" t="s">
        <v>158</v>
      </c>
      <c r="C21" s="368"/>
      <c r="D21" s="368"/>
      <c r="E21" s="369"/>
      <c r="G21" s="367" t="s">
        <v>51</v>
      </c>
      <c r="H21" s="368"/>
      <c r="I21" s="368"/>
      <c r="J21" s="368"/>
      <c r="K21" s="368"/>
      <c r="L21" s="369"/>
    </row>
    <row r="22" spans="1:22" ht="21" customHeight="1" thickBot="1">
      <c r="A22" s="197" t="s">
        <v>42</v>
      </c>
      <c r="B22" s="118" t="s">
        <v>22</v>
      </c>
      <c r="C22" s="118" t="s">
        <v>23</v>
      </c>
      <c r="D22" s="118" t="s">
        <v>24</v>
      </c>
      <c r="E22" s="199" t="s">
        <v>25</v>
      </c>
      <c r="F22" s="198" t="s">
        <v>45</v>
      </c>
      <c r="G22" s="219" t="s">
        <v>26</v>
      </c>
      <c r="H22" s="118" t="s">
        <v>27</v>
      </c>
      <c r="I22" s="118" t="s">
        <v>28</v>
      </c>
      <c r="J22" s="118" t="s">
        <v>29</v>
      </c>
      <c r="K22" s="118" t="s">
        <v>30</v>
      </c>
      <c r="L22" s="199" t="s">
        <v>31</v>
      </c>
      <c r="M22" s="121" t="s">
        <v>43</v>
      </c>
      <c r="N22" s="122" t="s">
        <v>46</v>
      </c>
      <c r="O22" s="229" t="s">
        <v>175</v>
      </c>
      <c r="P22" s="214" t="s">
        <v>176</v>
      </c>
    </row>
    <row r="23" spans="1:22" ht="21" customHeight="1">
      <c r="A23" s="395">
        <v>1</v>
      </c>
      <c r="B23" s="131" t="s">
        <v>115</v>
      </c>
      <c r="C23" s="63" t="s">
        <v>116</v>
      </c>
      <c r="D23" s="63"/>
      <c r="E23" s="30" t="s">
        <v>21</v>
      </c>
      <c r="F23" s="179">
        <f t="shared" ref="F23:F38" si="3">COUNTIF(G23:L23,"&gt;0")</f>
        <v>6</v>
      </c>
      <c r="G23" s="123">
        <v>195</v>
      </c>
      <c r="H23" s="191">
        <v>179</v>
      </c>
      <c r="I23" s="191">
        <v>241</v>
      </c>
      <c r="J23" s="191">
        <v>170</v>
      </c>
      <c r="K23" s="191">
        <v>224</v>
      </c>
      <c r="L23" s="210">
        <v>236</v>
      </c>
      <c r="M23" s="211">
        <f t="shared" ref="M23:M38" si="4">+SUM(G23:L23)</f>
        <v>1245</v>
      </c>
      <c r="N23" s="125">
        <f t="shared" ref="N23:N38" si="5">+M23/F23</f>
        <v>207.5</v>
      </c>
      <c r="O23" s="245">
        <f>+M23+M24</f>
        <v>2290</v>
      </c>
      <c r="P23" s="261">
        <f>+O23/(F23+F24)</f>
        <v>190.83333333333334</v>
      </c>
    </row>
    <row r="24" spans="1:22" ht="21" customHeight="1" thickBot="1">
      <c r="A24" s="396"/>
      <c r="B24" s="132" t="s">
        <v>118</v>
      </c>
      <c r="C24" s="46" t="s">
        <v>119</v>
      </c>
      <c r="D24" s="46"/>
      <c r="E24" s="49" t="s">
        <v>21</v>
      </c>
      <c r="F24" s="170">
        <f t="shared" si="3"/>
        <v>6</v>
      </c>
      <c r="G24" s="45">
        <v>201</v>
      </c>
      <c r="H24" s="56">
        <v>136</v>
      </c>
      <c r="I24" s="56">
        <v>167</v>
      </c>
      <c r="J24" s="56">
        <v>172</v>
      </c>
      <c r="K24" s="56">
        <v>171</v>
      </c>
      <c r="L24" s="47">
        <v>198</v>
      </c>
      <c r="M24" s="36">
        <f t="shared" si="4"/>
        <v>1045</v>
      </c>
      <c r="N24" s="37">
        <f t="shared" si="5"/>
        <v>174.16666666666666</v>
      </c>
      <c r="O24" s="194">
        <f>+O23</f>
        <v>2290</v>
      </c>
      <c r="P24" s="262">
        <f>+P23</f>
        <v>190.83333333333334</v>
      </c>
      <c r="Q24" s="53">
        <v>6</v>
      </c>
      <c r="R24" s="53"/>
      <c r="S24" s="53"/>
      <c r="T24" s="53"/>
      <c r="U24" s="53"/>
      <c r="V24" s="53"/>
    </row>
    <row r="25" spans="1:22" ht="21" customHeight="1">
      <c r="A25" s="395">
        <v>2</v>
      </c>
      <c r="B25" s="131" t="s">
        <v>181</v>
      </c>
      <c r="C25" s="63" t="s">
        <v>102</v>
      </c>
      <c r="D25" s="63" t="s">
        <v>88</v>
      </c>
      <c r="E25" s="30" t="s">
        <v>5</v>
      </c>
      <c r="F25" s="179">
        <f t="shared" si="3"/>
        <v>6</v>
      </c>
      <c r="G25" s="123">
        <v>183</v>
      </c>
      <c r="H25" s="191">
        <v>154</v>
      </c>
      <c r="I25" s="191">
        <v>181</v>
      </c>
      <c r="J25" s="191">
        <v>174</v>
      </c>
      <c r="K25" s="191">
        <v>211</v>
      </c>
      <c r="L25" s="210">
        <v>159</v>
      </c>
      <c r="M25" s="211">
        <f t="shared" si="4"/>
        <v>1062</v>
      </c>
      <c r="N25" s="125">
        <f t="shared" si="5"/>
        <v>177</v>
      </c>
      <c r="O25" s="245">
        <f>+M25+M26</f>
        <v>2284</v>
      </c>
      <c r="P25" s="261">
        <f>+O25/(F25+F26)</f>
        <v>190.33333333333334</v>
      </c>
      <c r="Q25" s="53"/>
      <c r="R25" s="53"/>
      <c r="S25" s="53"/>
      <c r="T25" s="53"/>
      <c r="U25" s="53"/>
      <c r="V25" s="53"/>
    </row>
    <row r="26" spans="1:22" ht="21" customHeight="1" thickBot="1">
      <c r="A26" s="396"/>
      <c r="B26" s="132" t="s">
        <v>108</v>
      </c>
      <c r="C26" s="46" t="s">
        <v>109</v>
      </c>
      <c r="D26" s="46" t="s">
        <v>110</v>
      </c>
      <c r="E26" s="49" t="s">
        <v>5</v>
      </c>
      <c r="F26" s="170">
        <f t="shared" si="3"/>
        <v>6</v>
      </c>
      <c r="G26" s="45">
        <v>180</v>
      </c>
      <c r="H26" s="56">
        <v>176</v>
      </c>
      <c r="I26" s="56">
        <v>197</v>
      </c>
      <c r="J26" s="56">
        <v>205</v>
      </c>
      <c r="K26" s="56">
        <v>199</v>
      </c>
      <c r="L26" s="47">
        <v>265</v>
      </c>
      <c r="M26" s="36">
        <f t="shared" si="4"/>
        <v>1222</v>
      </c>
      <c r="N26" s="37">
        <f t="shared" si="5"/>
        <v>203.66666666666666</v>
      </c>
      <c r="O26" s="194">
        <f>+O25</f>
        <v>2284</v>
      </c>
      <c r="P26" s="262">
        <f>+P25</f>
        <v>190.33333333333334</v>
      </c>
      <c r="Q26" s="53"/>
      <c r="R26" s="53"/>
      <c r="S26" s="53"/>
      <c r="T26" s="53"/>
      <c r="U26" s="53"/>
      <c r="V26" s="53"/>
    </row>
    <row r="27" spans="1:22" ht="21" customHeight="1">
      <c r="A27" s="395">
        <v>3</v>
      </c>
      <c r="B27" s="131" t="s">
        <v>103</v>
      </c>
      <c r="C27" s="63" t="s">
        <v>104</v>
      </c>
      <c r="D27" s="63" t="s">
        <v>105</v>
      </c>
      <c r="E27" s="30" t="s">
        <v>5</v>
      </c>
      <c r="F27" s="179">
        <f t="shared" si="3"/>
        <v>6</v>
      </c>
      <c r="G27" s="123">
        <v>172</v>
      </c>
      <c r="H27" s="191">
        <v>176</v>
      </c>
      <c r="I27" s="191">
        <v>151</v>
      </c>
      <c r="J27" s="191">
        <v>170</v>
      </c>
      <c r="K27" s="191">
        <v>206</v>
      </c>
      <c r="L27" s="210">
        <v>161</v>
      </c>
      <c r="M27" s="211">
        <f t="shared" si="4"/>
        <v>1036</v>
      </c>
      <c r="N27" s="125">
        <f t="shared" si="5"/>
        <v>172.66666666666666</v>
      </c>
      <c r="O27" s="245">
        <f>+M27+M28</f>
        <v>2164</v>
      </c>
      <c r="P27" s="261">
        <f>+O27/(F27+F28)</f>
        <v>180.33333333333334</v>
      </c>
      <c r="Q27" s="53"/>
      <c r="R27" s="53"/>
      <c r="S27" s="53"/>
      <c r="T27" s="53"/>
      <c r="U27" s="53"/>
      <c r="V27" s="53"/>
    </row>
    <row r="28" spans="1:22" ht="21" customHeight="1" thickBot="1">
      <c r="A28" s="396"/>
      <c r="B28" s="222" t="s">
        <v>106</v>
      </c>
      <c r="C28" s="186" t="s">
        <v>4</v>
      </c>
      <c r="D28" s="186" t="s">
        <v>107</v>
      </c>
      <c r="E28" s="187" t="s">
        <v>5</v>
      </c>
      <c r="F28" s="170">
        <f t="shared" si="3"/>
        <v>6</v>
      </c>
      <c r="G28" s="45">
        <v>178</v>
      </c>
      <c r="H28" s="56">
        <v>169</v>
      </c>
      <c r="I28" s="56">
        <v>200</v>
      </c>
      <c r="J28" s="56">
        <v>165</v>
      </c>
      <c r="K28" s="56">
        <v>188</v>
      </c>
      <c r="L28" s="47">
        <v>228</v>
      </c>
      <c r="M28" s="36">
        <f t="shared" si="4"/>
        <v>1128</v>
      </c>
      <c r="N28" s="37">
        <f t="shared" si="5"/>
        <v>188</v>
      </c>
      <c r="O28" s="194">
        <f>+O27</f>
        <v>2164</v>
      </c>
      <c r="P28" s="262">
        <f>+P27</f>
        <v>180.33333333333334</v>
      </c>
      <c r="Q28" s="53"/>
      <c r="R28" s="53"/>
      <c r="S28" s="53"/>
      <c r="T28" s="53"/>
      <c r="U28" s="53"/>
      <c r="V28" s="53"/>
    </row>
    <row r="29" spans="1:22" ht="21" customHeight="1">
      <c r="A29" s="395">
        <v>4</v>
      </c>
      <c r="B29" s="131" t="s">
        <v>111</v>
      </c>
      <c r="C29" s="63" t="s">
        <v>112</v>
      </c>
      <c r="D29" s="63" t="s">
        <v>113</v>
      </c>
      <c r="E29" s="30" t="s">
        <v>20</v>
      </c>
      <c r="F29" s="179">
        <f t="shared" si="3"/>
        <v>6</v>
      </c>
      <c r="G29" s="123">
        <v>188</v>
      </c>
      <c r="H29" s="191">
        <v>172</v>
      </c>
      <c r="I29" s="191">
        <v>169</v>
      </c>
      <c r="J29" s="191">
        <v>143</v>
      </c>
      <c r="K29" s="191">
        <v>163</v>
      </c>
      <c r="L29" s="210">
        <v>224</v>
      </c>
      <c r="M29" s="211">
        <f t="shared" si="4"/>
        <v>1059</v>
      </c>
      <c r="N29" s="125">
        <f t="shared" si="5"/>
        <v>176.5</v>
      </c>
      <c r="O29" s="245">
        <f>+M29+M30</f>
        <v>2153</v>
      </c>
      <c r="P29" s="261">
        <f>+O29/(F29+F30)</f>
        <v>179.41666666666666</v>
      </c>
      <c r="Q29" s="53"/>
      <c r="R29" s="53"/>
      <c r="S29" s="53"/>
      <c r="T29" s="53"/>
      <c r="U29" s="53"/>
      <c r="V29" s="53"/>
    </row>
    <row r="30" spans="1:22" ht="21" customHeight="1" thickBot="1">
      <c r="A30" s="396"/>
      <c r="B30" s="132" t="s">
        <v>14</v>
      </c>
      <c r="C30" s="46" t="s">
        <v>16</v>
      </c>
      <c r="D30" s="46" t="s">
        <v>17</v>
      </c>
      <c r="E30" s="49" t="s">
        <v>20</v>
      </c>
      <c r="F30" s="170">
        <f t="shared" si="3"/>
        <v>6</v>
      </c>
      <c r="G30" s="45">
        <v>203</v>
      </c>
      <c r="H30" s="56">
        <v>172</v>
      </c>
      <c r="I30" s="56">
        <v>168</v>
      </c>
      <c r="J30" s="56">
        <v>208</v>
      </c>
      <c r="K30" s="56">
        <v>171</v>
      </c>
      <c r="L30" s="47">
        <v>172</v>
      </c>
      <c r="M30" s="36">
        <f t="shared" si="4"/>
        <v>1094</v>
      </c>
      <c r="N30" s="37">
        <f t="shared" si="5"/>
        <v>182.33333333333334</v>
      </c>
      <c r="O30" s="194">
        <f>+O29</f>
        <v>2153</v>
      </c>
      <c r="P30" s="262">
        <f>+P29</f>
        <v>179.41666666666666</v>
      </c>
      <c r="Q30" s="53"/>
      <c r="R30" s="53"/>
      <c r="S30" s="53"/>
      <c r="T30" s="53"/>
      <c r="U30" s="53"/>
      <c r="V30" s="53"/>
    </row>
    <row r="31" spans="1:22" ht="21" customHeight="1">
      <c r="A31" s="395">
        <v>5</v>
      </c>
      <c r="B31" s="192" t="s">
        <v>96</v>
      </c>
      <c r="C31" s="202" t="s">
        <v>97</v>
      </c>
      <c r="D31" s="202"/>
      <c r="E31" s="205" t="s">
        <v>72</v>
      </c>
      <c r="F31" s="179">
        <f t="shared" si="3"/>
        <v>6</v>
      </c>
      <c r="G31" s="123">
        <v>148</v>
      </c>
      <c r="H31" s="191">
        <v>194</v>
      </c>
      <c r="I31" s="191">
        <v>202</v>
      </c>
      <c r="J31" s="191">
        <v>158</v>
      </c>
      <c r="K31" s="191">
        <v>177</v>
      </c>
      <c r="L31" s="210">
        <v>148</v>
      </c>
      <c r="M31" s="211">
        <f t="shared" si="4"/>
        <v>1027</v>
      </c>
      <c r="N31" s="125">
        <f t="shared" si="5"/>
        <v>171.16666666666666</v>
      </c>
      <c r="O31" s="245">
        <f>+M31+M32</f>
        <v>2115</v>
      </c>
      <c r="P31" s="261">
        <f>+O31/(F31+F32)</f>
        <v>176.25</v>
      </c>
      <c r="Q31" s="53"/>
    </row>
    <row r="32" spans="1:22" ht="21" customHeight="1" thickBot="1">
      <c r="A32" s="396"/>
      <c r="B32" s="46" t="s">
        <v>179</v>
      </c>
      <c r="C32" s="46" t="s">
        <v>100</v>
      </c>
      <c r="D32" s="46"/>
      <c r="E32" s="49" t="s">
        <v>72</v>
      </c>
      <c r="F32" s="170">
        <f t="shared" si="3"/>
        <v>6</v>
      </c>
      <c r="G32" s="45">
        <v>172</v>
      </c>
      <c r="H32" s="56">
        <v>157</v>
      </c>
      <c r="I32" s="56">
        <v>195</v>
      </c>
      <c r="J32" s="56">
        <v>205</v>
      </c>
      <c r="K32" s="56">
        <v>167</v>
      </c>
      <c r="L32" s="47">
        <v>192</v>
      </c>
      <c r="M32" s="36">
        <f t="shared" si="4"/>
        <v>1088</v>
      </c>
      <c r="N32" s="37">
        <f t="shared" si="5"/>
        <v>181.33333333333334</v>
      </c>
      <c r="O32" s="194">
        <f>+O31</f>
        <v>2115</v>
      </c>
      <c r="P32" s="262">
        <f>+P31</f>
        <v>176.25</v>
      </c>
      <c r="Q32" s="53"/>
      <c r="R32" s="53"/>
      <c r="S32" s="53"/>
      <c r="T32" s="53"/>
      <c r="U32" s="53"/>
      <c r="V32" s="53"/>
    </row>
    <row r="33" spans="1:22" ht="21" customHeight="1">
      <c r="A33" s="395">
        <v>6</v>
      </c>
      <c r="B33" s="131" t="s">
        <v>169</v>
      </c>
      <c r="C33" s="63" t="s">
        <v>59</v>
      </c>
      <c r="D33" s="63"/>
      <c r="E33" s="30" t="s">
        <v>72</v>
      </c>
      <c r="F33" s="179">
        <f t="shared" si="3"/>
        <v>6</v>
      </c>
      <c r="G33" s="123">
        <v>187</v>
      </c>
      <c r="H33" s="191">
        <v>158</v>
      </c>
      <c r="I33" s="191">
        <v>175</v>
      </c>
      <c r="J33" s="191">
        <v>213</v>
      </c>
      <c r="K33" s="191">
        <v>190</v>
      </c>
      <c r="L33" s="210">
        <v>126</v>
      </c>
      <c r="M33" s="211">
        <f t="shared" si="4"/>
        <v>1049</v>
      </c>
      <c r="N33" s="125">
        <f t="shared" si="5"/>
        <v>174.83333333333334</v>
      </c>
      <c r="O33" s="245">
        <f>+M33+M34</f>
        <v>2103</v>
      </c>
      <c r="P33" s="261">
        <f>+O33/(F33+F34)</f>
        <v>175.25</v>
      </c>
      <c r="Q33" s="53"/>
      <c r="R33" s="53"/>
      <c r="S33" s="53"/>
      <c r="T33" s="53"/>
      <c r="U33" s="53"/>
      <c r="V33" s="53"/>
    </row>
    <row r="34" spans="1:22" ht="21" customHeight="1" thickBot="1">
      <c r="A34" s="396"/>
      <c r="B34" s="132" t="s">
        <v>101</v>
      </c>
      <c r="C34" s="46" t="s">
        <v>9</v>
      </c>
      <c r="D34" s="46"/>
      <c r="E34" s="49" t="s">
        <v>72</v>
      </c>
      <c r="F34" s="170">
        <f t="shared" si="3"/>
        <v>6</v>
      </c>
      <c r="G34" s="45">
        <v>180</v>
      </c>
      <c r="H34" s="56">
        <v>157</v>
      </c>
      <c r="I34" s="56">
        <v>148</v>
      </c>
      <c r="J34" s="56">
        <v>183</v>
      </c>
      <c r="K34" s="56">
        <v>201</v>
      </c>
      <c r="L34" s="47">
        <v>185</v>
      </c>
      <c r="M34" s="36">
        <f t="shared" si="4"/>
        <v>1054</v>
      </c>
      <c r="N34" s="37">
        <f t="shared" si="5"/>
        <v>175.66666666666666</v>
      </c>
      <c r="O34" s="194">
        <f>+O33</f>
        <v>2103</v>
      </c>
      <c r="P34" s="262">
        <f>+P33</f>
        <v>175.25</v>
      </c>
      <c r="Q34" s="53"/>
      <c r="R34" s="53"/>
      <c r="S34" s="53"/>
      <c r="T34" s="53"/>
      <c r="U34" s="53"/>
      <c r="V34" s="53"/>
    </row>
    <row r="35" spans="1:22" ht="21" customHeight="1">
      <c r="A35" s="395">
        <v>7</v>
      </c>
      <c r="B35" s="192" t="s">
        <v>180</v>
      </c>
      <c r="C35" s="202" t="s">
        <v>102</v>
      </c>
      <c r="D35" s="202" t="s">
        <v>114</v>
      </c>
      <c r="E35" s="205" t="s">
        <v>20</v>
      </c>
      <c r="F35" s="179">
        <f t="shared" si="3"/>
        <v>6</v>
      </c>
      <c r="G35" s="123">
        <v>146</v>
      </c>
      <c r="H35" s="191">
        <v>143</v>
      </c>
      <c r="I35" s="191">
        <v>157</v>
      </c>
      <c r="J35" s="191">
        <v>139</v>
      </c>
      <c r="K35" s="191">
        <v>180</v>
      </c>
      <c r="L35" s="210">
        <v>192</v>
      </c>
      <c r="M35" s="211">
        <f t="shared" si="4"/>
        <v>957</v>
      </c>
      <c r="N35" s="125">
        <f t="shared" si="5"/>
        <v>159.5</v>
      </c>
      <c r="O35" s="245">
        <f>+M35+M36</f>
        <v>2023</v>
      </c>
      <c r="P35" s="261">
        <f>+O35/(F35+F36)</f>
        <v>168.58333333333334</v>
      </c>
      <c r="Q35" s="53"/>
      <c r="R35" s="53"/>
      <c r="S35" s="53"/>
      <c r="T35" s="53"/>
      <c r="U35" s="53"/>
      <c r="V35" s="53"/>
    </row>
    <row r="36" spans="1:22" ht="21" customHeight="1" thickBot="1">
      <c r="A36" s="396"/>
      <c r="B36" s="46" t="s">
        <v>15</v>
      </c>
      <c r="C36" s="46" t="s">
        <v>18</v>
      </c>
      <c r="D36" s="46" t="s">
        <v>19</v>
      </c>
      <c r="E36" s="49" t="s">
        <v>20</v>
      </c>
      <c r="F36" s="170">
        <f t="shared" si="3"/>
        <v>6</v>
      </c>
      <c r="G36" s="45">
        <v>178</v>
      </c>
      <c r="H36" s="56">
        <v>185</v>
      </c>
      <c r="I36" s="56">
        <v>191</v>
      </c>
      <c r="J36" s="56">
        <v>163</v>
      </c>
      <c r="K36" s="56">
        <v>199</v>
      </c>
      <c r="L36" s="47">
        <v>150</v>
      </c>
      <c r="M36" s="36">
        <f t="shared" si="4"/>
        <v>1066</v>
      </c>
      <c r="N36" s="37">
        <f t="shared" si="5"/>
        <v>177.66666666666666</v>
      </c>
      <c r="O36" s="194">
        <f>+O35</f>
        <v>2023</v>
      </c>
      <c r="P36" s="262">
        <f>+P35</f>
        <v>168.58333333333334</v>
      </c>
      <c r="Q36" s="53"/>
      <c r="R36" s="53"/>
      <c r="S36" s="53"/>
      <c r="T36" s="53"/>
      <c r="U36" s="53"/>
      <c r="V36" s="53"/>
    </row>
    <row r="37" spans="1:22" ht="21" customHeight="1">
      <c r="A37" s="395">
        <v>8</v>
      </c>
      <c r="B37" s="244" t="s">
        <v>120</v>
      </c>
      <c r="C37" s="242" t="s">
        <v>121</v>
      </c>
      <c r="D37" s="242"/>
      <c r="E37" s="122" t="s">
        <v>21</v>
      </c>
      <c r="F37" s="255">
        <f t="shared" si="3"/>
        <v>6</v>
      </c>
      <c r="G37" s="123">
        <v>145</v>
      </c>
      <c r="H37" s="191">
        <v>165</v>
      </c>
      <c r="I37" s="191">
        <v>144</v>
      </c>
      <c r="J37" s="191">
        <v>137</v>
      </c>
      <c r="K37" s="191">
        <v>190</v>
      </c>
      <c r="L37" s="210">
        <v>167</v>
      </c>
      <c r="M37" s="211">
        <f t="shared" si="4"/>
        <v>948</v>
      </c>
      <c r="N37" s="125">
        <f t="shared" si="5"/>
        <v>158</v>
      </c>
      <c r="O37" s="245">
        <f>+M37+M38</f>
        <v>1957</v>
      </c>
      <c r="P37" s="261">
        <f>+O37/(F37+F38)</f>
        <v>163.08333333333334</v>
      </c>
      <c r="Q37" s="53"/>
      <c r="R37" s="53"/>
      <c r="S37" s="53"/>
      <c r="T37" s="53"/>
      <c r="U37" s="53"/>
      <c r="V37" s="53"/>
    </row>
    <row r="38" spans="1:22" ht="21" customHeight="1" thickBot="1">
      <c r="A38" s="396"/>
      <c r="B38" s="46" t="s">
        <v>117</v>
      </c>
      <c r="C38" s="46" t="s">
        <v>7</v>
      </c>
      <c r="D38" s="46"/>
      <c r="E38" s="49" t="s">
        <v>21</v>
      </c>
      <c r="F38" s="170">
        <f t="shared" si="3"/>
        <v>6</v>
      </c>
      <c r="G38" s="45">
        <v>198</v>
      </c>
      <c r="H38" s="56">
        <v>202</v>
      </c>
      <c r="I38" s="56">
        <v>141</v>
      </c>
      <c r="J38" s="56">
        <v>149</v>
      </c>
      <c r="K38" s="56">
        <v>148</v>
      </c>
      <c r="L38" s="47">
        <v>171</v>
      </c>
      <c r="M38" s="36">
        <f t="shared" si="4"/>
        <v>1009</v>
      </c>
      <c r="N38" s="37">
        <f t="shared" si="5"/>
        <v>168.16666666666666</v>
      </c>
      <c r="O38" s="194">
        <f>+O37</f>
        <v>1957</v>
      </c>
      <c r="P38" s="262">
        <f>+P37</f>
        <v>163.08333333333334</v>
      </c>
      <c r="Q38" s="53"/>
      <c r="R38" s="53"/>
      <c r="S38" s="53"/>
      <c r="T38" s="53"/>
      <c r="U38" s="53"/>
      <c r="V38" s="53"/>
    </row>
    <row r="39" spans="1:22" ht="15.75" thickBot="1">
      <c r="P39" s="53"/>
      <c r="Q39" s="53"/>
      <c r="R39" s="53"/>
      <c r="S39" s="53"/>
      <c r="T39" s="53"/>
      <c r="U39" s="53"/>
      <c r="V39" s="53"/>
    </row>
    <row r="40" spans="1:22" ht="21" customHeight="1" thickBot="1">
      <c r="B40" s="390" t="s">
        <v>133</v>
      </c>
      <c r="C40" s="391"/>
      <c r="D40" s="391"/>
      <c r="E40" s="392"/>
      <c r="G40" s="367" t="s">
        <v>51</v>
      </c>
      <c r="H40" s="368"/>
      <c r="I40" s="368"/>
      <c r="J40" s="368"/>
      <c r="K40" s="368"/>
      <c r="L40" s="369"/>
      <c r="M40" s="381"/>
      <c r="N40" s="381"/>
      <c r="O40" s="87"/>
      <c r="P40" s="53"/>
      <c r="Q40" s="53"/>
      <c r="R40" s="53"/>
      <c r="S40" s="53"/>
      <c r="T40" s="53"/>
      <c r="U40" s="53"/>
      <c r="V40" s="53"/>
    </row>
    <row r="41" spans="1:22" ht="21" customHeight="1" thickBot="1">
      <c r="A41" s="197" t="s">
        <v>42</v>
      </c>
      <c r="B41" s="118" t="s">
        <v>22</v>
      </c>
      <c r="C41" s="118" t="s">
        <v>23</v>
      </c>
      <c r="D41" s="118" t="s">
        <v>24</v>
      </c>
      <c r="E41" s="118" t="s">
        <v>25</v>
      </c>
      <c r="F41" s="119" t="s">
        <v>48</v>
      </c>
      <c r="G41" s="219" t="s">
        <v>26</v>
      </c>
      <c r="H41" s="118" t="s">
        <v>27</v>
      </c>
      <c r="I41" s="118" t="s">
        <v>28</v>
      </c>
      <c r="J41" s="118" t="s">
        <v>29</v>
      </c>
      <c r="K41" s="118" t="s">
        <v>30</v>
      </c>
      <c r="L41" s="199" t="s">
        <v>31</v>
      </c>
      <c r="M41" s="118" t="s">
        <v>32</v>
      </c>
      <c r="N41" s="199" t="s">
        <v>33</v>
      </c>
      <c r="O41" s="118" t="s">
        <v>34</v>
      </c>
      <c r="P41" s="199" t="s">
        <v>35</v>
      </c>
      <c r="Q41" s="121" t="s">
        <v>43</v>
      </c>
      <c r="R41" s="122" t="s">
        <v>44</v>
      </c>
      <c r="S41" s="229" t="s">
        <v>175</v>
      </c>
      <c r="T41" s="214" t="s">
        <v>176</v>
      </c>
    </row>
    <row r="42" spans="1:22" ht="21" customHeight="1" thickBot="1">
      <c r="A42" s="393">
        <v>1</v>
      </c>
      <c r="B42" s="63" t="s">
        <v>124</v>
      </c>
      <c r="C42" s="63" t="s">
        <v>125</v>
      </c>
      <c r="D42" s="63" t="s">
        <v>126</v>
      </c>
      <c r="E42" s="30" t="s">
        <v>5</v>
      </c>
      <c r="F42" s="191">
        <f>COUNTIF(G42:P42,"&gt;0")</f>
        <v>10</v>
      </c>
      <c r="G42" s="191">
        <v>115</v>
      </c>
      <c r="H42" s="63">
        <v>127</v>
      </c>
      <c r="I42" s="63">
        <v>139</v>
      </c>
      <c r="J42" s="63">
        <v>128</v>
      </c>
      <c r="K42" s="63">
        <v>146</v>
      </c>
      <c r="L42" s="63">
        <v>130</v>
      </c>
      <c r="M42" s="63">
        <v>149</v>
      </c>
      <c r="N42" s="63">
        <v>156</v>
      </c>
      <c r="O42" s="63">
        <v>150</v>
      </c>
      <c r="P42" s="63">
        <v>115</v>
      </c>
      <c r="Q42" s="29">
        <f t="shared" ref="Q42:Q47" si="6">+SUM(G42:P42)</f>
        <v>1355</v>
      </c>
      <c r="R42" s="125">
        <f t="shared" ref="R42:R47" si="7">+Q42/F42</f>
        <v>135.5</v>
      </c>
      <c r="S42" s="213">
        <f>+Q42+Q43</f>
        <v>2647</v>
      </c>
      <c r="T42" s="214">
        <f>+S42/(F42+F43)</f>
        <v>132.35</v>
      </c>
    </row>
    <row r="43" spans="1:22" ht="21" customHeight="1" thickBot="1">
      <c r="A43" s="394"/>
      <c r="B43" s="46" t="s">
        <v>130</v>
      </c>
      <c r="C43" s="46" t="s">
        <v>131</v>
      </c>
      <c r="D43" s="46" t="s">
        <v>87</v>
      </c>
      <c r="E43" s="49" t="s">
        <v>5</v>
      </c>
      <c r="F43" s="191">
        <f t="shared" ref="F43:F46" si="8">COUNTIF(G43:P43,"&gt;0")</f>
        <v>10</v>
      </c>
      <c r="G43" s="56">
        <v>114</v>
      </c>
      <c r="H43" s="46">
        <v>104</v>
      </c>
      <c r="I43" s="46">
        <v>173</v>
      </c>
      <c r="J43" s="46">
        <v>144</v>
      </c>
      <c r="K43" s="46">
        <v>129</v>
      </c>
      <c r="L43" s="46">
        <v>120</v>
      </c>
      <c r="M43" s="46">
        <v>136</v>
      </c>
      <c r="N43" s="46">
        <v>141</v>
      </c>
      <c r="O43" s="46">
        <v>116</v>
      </c>
      <c r="P43" s="46">
        <v>115</v>
      </c>
      <c r="Q43" s="51">
        <f t="shared" si="6"/>
        <v>1292</v>
      </c>
      <c r="R43" s="37">
        <f t="shared" si="7"/>
        <v>129.19999999999999</v>
      </c>
      <c r="S43" s="194">
        <f>+S42</f>
        <v>2647</v>
      </c>
      <c r="T43" s="195">
        <f>+T42</f>
        <v>132.35</v>
      </c>
    </row>
    <row r="44" spans="1:22" ht="21" customHeight="1" thickBot="1">
      <c r="A44" s="393">
        <v>2</v>
      </c>
      <c r="B44" s="63" t="s">
        <v>122</v>
      </c>
      <c r="C44" s="63" t="s">
        <v>123</v>
      </c>
      <c r="D44" s="63"/>
      <c r="E44" s="30" t="s">
        <v>72</v>
      </c>
      <c r="F44" s="191">
        <f t="shared" si="8"/>
        <v>10</v>
      </c>
      <c r="G44" s="191">
        <v>88</v>
      </c>
      <c r="H44" s="63">
        <v>67</v>
      </c>
      <c r="I44" s="63">
        <v>88</v>
      </c>
      <c r="J44" s="63">
        <v>90</v>
      </c>
      <c r="K44" s="63">
        <v>83</v>
      </c>
      <c r="L44" s="63">
        <v>118</v>
      </c>
      <c r="M44" s="63">
        <v>86</v>
      </c>
      <c r="N44" s="63">
        <v>124</v>
      </c>
      <c r="O44" s="63">
        <v>86</v>
      </c>
      <c r="P44" s="63">
        <v>104</v>
      </c>
      <c r="Q44" s="29">
        <f t="shared" si="6"/>
        <v>934</v>
      </c>
      <c r="R44" s="125">
        <f t="shared" si="7"/>
        <v>93.4</v>
      </c>
      <c r="S44" s="213">
        <f>+Q44+Q45</f>
        <v>2481</v>
      </c>
      <c r="T44" s="214">
        <f>+S44/(F44+F45)</f>
        <v>124.05</v>
      </c>
    </row>
    <row r="45" spans="1:22" ht="21" customHeight="1" thickBot="1">
      <c r="A45" s="394"/>
      <c r="B45" s="46" t="s">
        <v>129</v>
      </c>
      <c r="C45" s="46" t="s">
        <v>9</v>
      </c>
      <c r="D45" s="46"/>
      <c r="E45" s="49" t="s">
        <v>72</v>
      </c>
      <c r="F45" s="191">
        <f t="shared" si="8"/>
        <v>10</v>
      </c>
      <c r="G45" s="56">
        <v>145</v>
      </c>
      <c r="H45" s="46">
        <v>137</v>
      </c>
      <c r="I45" s="46">
        <v>192</v>
      </c>
      <c r="J45" s="46">
        <v>166</v>
      </c>
      <c r="K45" s="46">
        <v>140</v>
      </c>
      <c r="L45" s="46">
        <v>170</v>
      </c>
      <c r="M45" s="46">
        <v>131</v>
      </c>
      <c r="N45" s="46">
        <v>172</v>
      </c>
      <c r="O45" s="46">
        <v>142</v>
      </c>
      <c r="P45" s="46">
        <v>152</v>
      </c>
      <c r="Q45" s="51">
        <f t="shared" si="6"/>
        <v>1547</v>
      </c>
      <c r="R45" s="37">
        <f t="shared" si="7"/>
        <v>154.69999999999999</v>
      </c>
      <c r="S45" s="194">
        <f>+S44</f>
        <v>2481</v>
      </c>
      <c r="T45" s="195">
        <f>+T44</f>
        <v>124.05</v>
      </c>
    </row>
    <row r="46" spans="1:22" ht="21" customHeight="1" thickBot="1">
      <c r="A46" s="393">
        <v>3</v>
      </c>
      <c r="B46" s="63" t="s">
        <v>127</v>
      </c>
      <c r="C46" s="63" t="s">
        <v>7</v>
      </c>
      <c r="D46" s="63" t="s">
        <v>128</v>
      </c>
      <c r="E46" s="30" t="s">
        <v>21</v>
      </c>
      <c r="F46" s="191">
        <f t="shared" si="8"/>
        <v>10</v>
      </c>
      <c r="G46" s="191">
        <v>134</v>
      </c>
      <c r="H46" s="63">
        <v>153</v>
      </c>
      <c r="I46" s="63">
        <v>160</v>
      </c>
      <c r="J46" s="63">
        <v>121</v>
      </c>
      <c r="K46" s="63">
        <v>120</v>
      </c>
      <c r="L46" s="63">
        <v>133</v>
      </c>
      <c r="M46" s="63">
        <v>115</v>
      </c>
      <c r="N46" s="63">
        <v>141</v>
      </c>
      <c r="O46" s="63">
        <v>175</v>
      </c>
      <c r="P46" s="63">
        <v>140</v>
      </c>
      <c r="Q46" s="29">
        <f t="shared" si="6"/>
        <v>1392</v>
      </c>
      <c r="R46" s="125">
        <f t="shared" si="7"/>
        <v>139.19999999999999</v>
      </c>
      <c r="S46" s="213">
        <f>+Q46+Q47</f>
        <v>2469</v>
      </c>
      <c r="T46" s="214">
        <f>+S46/(F46+F47)</f>
        <v>123.45</v>
      </c>
    </row>
    <row r="47" spans="1:22" ht="21" customHeight="1" thickBot="1">
      <c r="A47" s="394"/>
      <c r="B47" s="46" t="s">
        <v>132</v>
      </c>
      <c r="C47" s="46" t="s">
        <v>7</v>
      </c>
      <c r="D47" s="46"/>
      <c r="E47" s="49" t="s">
        <v>21</v>
      </c>
      <c r="F47" s="191">
        <f>COUNTIF(G47:P47,"&gt;0")</f>
        <v>10</v>
      </c>
      <c r="G47" s="56">
        <v>103</v>
      </c>
      <c r="H47" s="46">
        <v>133</v>
      </c>
      <c r="I47" s="46">
        <v>126</v>
      </c>
      <c r="J47" s="46">
        <v>93</v>
      </c>
      <c r="K47" s="46">
        <v>107</v>
      </c>
      <c r="L47" s="46">
        <v>97</v>
      </c>
      <c r="M47" s="46">
        <v>117</v>
      </c>
      <c r="N47" s="46">
        <v>119</v>
      </c>
      <c r="O47" s="46">
        <v>94</v>
      </c>
      <c r="P47" s="46">
        <v>88</v>
      </c>
      <c r="Q47" s="185">
        <f t="shared" si="6"/>
        <v>1077</v>
      </c>
      <c r="R47" s="37">
        <f t="shared" si="7"/>
        <v>107.7</v>
      </c>
      <c r="S47" s="194">
        <f>+S46</f>
        <v>2469</v>
      </c>
      <c r="T47" s="195">
        <f>+T46</f>
        <v>123.45</v>
      </c>
    </row>
    <row r="48" spans="1:22" ht="15.75" thickBot="1"/>
    <row r="49" spans="1:16" ht="20.25" customHeight="1" thickBot="1">
      <c r="B49" s="367" t="s">
        <v>157</v>
      </c>
      <c r="C49" s="368"/>
      <c r="D49" s="368"/>
      <c r="E49" s="369"/>
      <c r="F49" s="54"/>
      <c r="G49" s="367" t="s">
        <v>51</v>
      </c>
      <c r="H49" s="368"/>
      <c r="I49" s="368"/>
      <c r="J49" s="368"/>
      <c r="K49" s="368"/>
      <c r="L49" s="369"/>
    </row>
    <row r="50" spans="1:16" ht="20.25" customHeight="1" thickBot="1">
      <c r="A50" s="181" t="s">
        <v>42</v>
      </c>
      <c r="B50" s="180" t="s">
        <v>22</v>
      </c>
      <c r="C50" s="118" t="s">
        <v>23</v>
      </c>
      <c r="D50" s="118" t="s">
        <v>24</v>
      </c>
      <c r="E50" s="119" t="s">
        <v>25</v>
      </c>
      <c r="F50" s="198" t="s">
        <v>48</v>
      </c>
      <c r="G50" s="180" t="s">
        <v>26</v>
      </c>
      <c r="H50" s="118" t="s">
        <v>27</v>
      </c>
      <c r="I50" s="118" t="s">
        <v>28</v>
      </c>
      <c r="J50" s="118" t="s">
        <v>29</v>
      </c>
      <c r="K50" s="118" t="s">
        <v>30</v>
      </c>
      <c r="L50" s="118" t="s">
        <v>31</v>
      </c>
      <c r="M50" s="121" t="s">
        <v>43</v>
      </c>
      <c r="N50" s="122" t="s">
        <v>44</v>
      </c>
      <c r="O50" s="229" t="s">
        <v>175</v>
      </c>
      <c r="P50" s="214" t="s">
        <v>176</v>
      </c>
    </row>
    <row r="51" spans="1:16" ht="20.25" customHeight="1">
      <c r="A51" s="393">
        <v>1</v>
      </c>
      <c r="B51" s="131" t="s">
        <v>139</v>
      </c>
      <c r="C51" s="63" t="s">
        <v>140</v>
      </c>
      <c r="D51" s="63" t="s">
        <v>141</v>
      </c>
      <c r="E51" s="175" t="s">
        <v>20</v>
      </c>
      <c r="F51" s="179">
        <f t="shared" ref="F51:F57" si="9">COUNTIF(G51:L51,"&gt;0")</f>
        <v>6</v>
      </c>
      <c r="G51" s="190">
        <v>195</v>
      </c>
      <c r="H51" s="191">
        <v>128</v>
      </c>
      <c r="I51" s="191">
        <v>158</v>
      </c>
      <c r="J51" s="191">
        <v>148</v>
      </c>
      <c r="K51" s="191">
        <v>143</v>
      </c>
      <c r="L51" s="191">
        <v>162</v>
      </c>
      <c r="M51" s="29">
        <f t="shared" ref="M51:M57" si="10">+SUM(G51:L51)</f>
        <v>934</v>
      </c>
      <c r="N51" s="125">
        <f t="shared" ref="N51:N57" si="11">+M51/F51</f>
        <v>155.66666666666666</v>
      </c>
      <c r="O51" s="213">
        <f>+M51+M52</f>
        <v>1814</v>
      </c>
      <c r="P51" s="214">
        <f>+O51/(F51+F52)</f>
        <v>151.16666666666666</v>
      </c>
    </row>
    <row r="52" spans="1:16" ht="20.25" customHeight="1" thickBot="1">
      <c r="A52" s="394"/>
      <c r="B52" s="132" t="s">
        <v>142</v>
      </c>
      <c r="C52" s="46" t="s">
        <v>140</v>
      </c>
      <c r="D52" s="46" t="s">
        <v>141</v>
      </c>
      <c r="E52" s="62" t="s">
        <v>20</v>
      </c>
      <c r="F52" s="170">
        <f t="shared" si="9"/>
        <v>6</v>
      </c>
      <c r="G52" s="188">
        <v>155</v>
      </c>
      <c r="H52" s="189">
        <v>144</v>
      </c>
      <c r="I52" s="189">
        <v>139</v>
      </c>
      <c r="J52" s="189">
        <v>133</v>
      </c>
      <c r="K52" s="189">
        <v>184</v>
      </c>
      <c r="L52" s="189">
        <v>125</v>
      </c>
      <c r="M52" s="48">
        <f t="shared" si="10"/>
        <v>880</v>
      </c>
      <c r="N52" s="37">
        <f t="shared" si="11"/>
        <v>146.66666666666666</v>
      </c>
      <c r="O52" s="194">
        <f>+O51</f>
        <v>1814</v>
      </c>
      <c r="P52" s="195">
        <f>+P51</f>
        <v>151.16666666666666</v>
      </c>
    </row>
    <row r="53" spans="1:16" ht="20.25" customHeight="1">
      <c r="A53" s="393">
        <v>2</v>
      </c>
      <c r="B53" s="131" t="s">
        <v>143</v>
      </c>
      <c r="C53" s="63" t="s">
        <v>144</v>
      </c>
      <c r="D53" s="63"/>
      <c r="E53" s="175" t="s">
        <v>21</v>
      </c>
      <c r="F53" s="179">
        <f t="shared" si="9"/>
        <v>6</v>
      </c>
      <c r="G53" s="190">
        <v>189</v>
      </c>
      <c r="H53" s="191">
        <v>144</v>
      </c>
      <c r="I53" s="191">
        <v>156</v>
      </c>
      <c r="J53" s="191">
        <v>154</v>
      </c>
      <c r="K53" s="191">
        <v>169</v>
      </c>
      <c r="L53" s="191">
        <v>141</v>
      </c>
      <c r="M53" s="29">
        <f t="shared" si="10"/>
        <v>953</v>
      </c>
      <c r="N53" s="125">
        <f t="shared" si="11"/>
        <v>158.83333333333334</v>
      </c>
      <c r="O53" s="213">
        <f>+M53+M54</f>
        <v>1621</v>
      </c>
      <c r="P53" s="214">
        <f>+O53/(F53+F54)</f>
        <v>135.08333333333334</v>
      </c>
    </row>
    <row r="54" spans="1:16" ht="20.25" customHeight="1" thickBot="1">
      <c r="A54" s="394"/>
      <c r="B54" s="132" t="s">
        <v>145</v>
      </c>
      <c r="C54" s="46" t="s">
        <v>141</v>
      </c>
      <c r="D54" s="46" t="s">
        <v>93</v>
      </c>
      <c r="E54" s="62" t="s">
        <v>21</v>
      </c>
      <c r="F54" s="170">
        <f t="shared" si="9"/>
        <v>6</v>
      </c>
      <c r="G54" s="188">
        <v>131</v>
      </c>
      <c r="H54" s="189">
        <v>126</v>
      </c>
      <c r="I54" s="189">
        <v>97</v>
      </c>
      <c r="J54" s="189">
        <v>94</v>
      </c>
      <c r="K54" s="189">
        <v>128</v>
      </c>
      <c r="L54" s="189">
        <v>92</v>
      </c>
      <c r="M54" s="48">
        <f t="shared" si="10"/>
        <v>668</v>
      </c>
      <c r="N54" s="37">
        <f t="shared" si="11"/>
        <v>111.33333333333333</v>
      </c>
      <c r="O54" s="194">
        <f>+O53</f>
        <v>1621</v>
      </c>
      <c r="P54" s="195">
        <f>+P53</f>
        <v>135.08333333333334</v>
      </c>
    </row>
    <row r="55" spans="1:16" ht="20.25" customHeight="1">
      <c r="A55" s="393">
        <v>3</v>
      </c>
      <c r="B55" s="131" t="s">
        <v>134</v>
      </c>
      <c r="C55" s="63" t="s">
        <v>97</v>
      </c>
      <c r="D55" s="63"/>
      <c r="E55" s="175" t="s">
        <v>135</v>
      </c>
      <c r="F55" s="179">
        <f t="shared" si="9"/>
        <v>6</v>
      </c>
      <c r="G55" s="190">
        <v>97</v>
      </c>
      <c r="H55" s="191">
        <v>82</v>
      </c>
      <c r="I55" s="191">
        <v>92</v>
      </c>
      <c r="J55" s="191">
        <v>84</v>
      </c>
      <c r="K55" s="191">
        <v>105</v>
      </c>
      <c r="L55" s="191">
        <v>81</v>
      </c>
      <c r="M55" s="29">
        <f t="shared" si="10"/>
        <v>541</v>
      </c>
      <c r="N55" s="125">
        <f t="shared" si="11"/>
        <v>90.166666666666671</v>
      </c>
      <c r="O55" s="213">
        <f>+M55+M56</f>
        <v>1454</v>
      </c>
      <c r="P55" s="214">
        <f>+O55/(F55+F56)</f>
        <v>121.16666666666667</v>
      </c>
    </row>
    <row r="56" spans="1:16" ht="20.25" customHeight="1" thickBot="1">
      <c r="A56" s="394"/>
      <c r="B56" s="222" t="s">
        <v>136</v>
      </c>
      <c r="C56" s="46" t="s">
        <v>137</v>
      </c>
      <c r="D56" s="46"/>
      <c r="E56" s="196" t="s">
        <v>72</v>
      </c>
      <c r="F56" s="223">
        <f t="shared" si="9"/>
        <v>6</v>
      </c>
      <c r="G56" s="188">
        <v>169</v>
      </c>
      <c r="H56" s="189">
        <v>132</v>
      </c>
      <c r="I56" s="189">
        <v>139</v>
      </c>
      <c r="J56" s="189">
        <v>157</v>
      </c>
      <c r="K56" s="189">
        <v>156</v>
      </c>
      <c r="L56" s="189">
        <v>160</v>
      </c>
      <c r="M56" s="185">
        <f t="shared" si="10"/>
        <v>913</v>
      </c>
      <c r="N56" s="224">
        <f t="shared" si="11"/>
        <v>152.16666666666666</v>
      </c>
      <c r="O56" s="194">
        <f>+O55</f>
        <v>1454</v>
      </c>
      <c r="P56" s="195">
        <f>+P55</f>
        <v>121.16666666666667</v>
      </c>
    </row>
    <row r="57" spans="1:16" ht="20.25" customHeight="1" thickBot="1">
      <c r="A57" s="227"/>
      <c r="B57" s="230" t="s">
        <v>138</v>
      </c>
      <c r="C57" s="217" t="s">
        <v>2</v>
      </c>
      <c r="D57" s="217" t="s">
        <v>88</v>
      </c>
      <c r="E57" s="218" t="s">
        <v>5</v>
      </c>
      <c r="F57" s="231">
        <f t="shared" si="9"/>
        <v>6</v>
      </c>
      <c r="G57" s="232">
        <v>139</v>
      </c>
      <c r="H57" s="233">
        <v>129</v>
      </c>
      <c r="I57" s="233">
        <v>122</v>
      </c>
      <c r="J57" s="233">
        <v>133</v>
      </c>
      <c r="K57" s="233">
        <v>138</v>
      </c>
      <c r="L57" s="233">
        <v>163</v>
      </c>
      <c r="M57" s="216">
        <f t="shared" si="10"/>
        <v>824</v>
      </c>
      <c r="N57" s="234">
        <f t="shared" si="11"/>
        <v>137.33333333333334</v>
      </c>
    </row>
    <row r="58" spans="1:16" ht="20.25" customHeight="1" thickBot="1">
      <c r="A58" s="59"/>
      <c r="B58" s="53"/>
      <c r="C58" s="53"/>
      <c r="D58" s="53"/>
      <c r="E58" s="53"/>
      <c r="F58" s="57"/>
      <c r="G58" s="116"/>
      <c r="H58" s="116"/>
      <c r="I58" s="116"/>
      <c r="J58" s="116"/>
      <c r="K58" s="116"/>
      <c r="L58" s="116"/>
      <c r="M58" s="53"/>
      <c r="N58" s="58"/>
    </row>
    <row r="59" spans="1:16" ht="20.25" customHeight="1" thickBot="1">
      <c r="A59" s="60"/>
      <c r="B59" s="367" t="s">
        <v>166</v>
      </c>
      <c r="C59" s="368"/>
      <c r="D59" s="368"/>
      <c r="E59" s="369"/>
      <c r="F59" s="54"/>
      <c r="G59" s="367" t="s">
        <v>51</v>
      </c>
      <c r="H59" s="368"/>
      <c r="I59" s="368"/>
      <c r="J59" s="368"/>
      <c r="K59" s="368"/>
      <c r="L59" s="369"/>
    </row>
    <row r="60" spans="1:16" ht="20.25" customHeight="1" thickBot="1">
      <c r="A60" s="181" t="s">
        <v>42</v>
      </c>
      <c r="B60" s="180" t="s">
        <v>22</v>
      </c>
      <c r="C60" s="118" t="s">
        <v>23</v>
      </c>
      <c r="D60" s="118" t="s">
        <v>24</v>
      </c>
      <c r="E60" s="119" t="s">
        <v>25</v>
      </c>
      <c r="F60" s="198" t="s">
        <v>48</v>
      </c>
      <c r="G60" s="225" t="s">
        <v>26</v>
      </c>
      <c r="H60" s="226" t="s">
        <v>27</v>
      </c>
      <c r="I60" s="226" t="s">
        <v>28</v>
      </c>
      <c r="J60" s="226" t="s">
        <v>29</v>
      </c>
      <c r="K60" s="226" t="s">
        <v>30</v>
      </c>
      <c r="L60" s="226" t="s">
        <v>31</v>
      </c>
      <c r="M60" s="121" t="s">
        <v>43</v>
      </c>
      <c r="N60" s="122" t="s">
        <v>44</v>
      </c>
      <c r="O60" s="229" t="s">
        <v>175</v>
      </c>
      <c r="P60" s="214" t="s">
        <v>176</v>
      </c>
    </row>
    <row r="61" spans="1:16" ht="20.25" customHeight="1">
      <c r="A61" s="393">
        <v>1</v>
      </c>
      <c r="B61" s="131" t="s">
        <v>150</v>
      </c>
      <c r="C61" s="63" t="s">
        <v>102</v>
      </c>
      <c r="D61" s="63" t="s">
        <v>88</v>
      </c>
      <c r="E61" s="175" t="s">
        <v>5</v>
      </c>
      <c r="F61" s="179">
        <f t="shared" ref="F61:F67" si="12">COUNTIF(G61:L61,"&gt;0")</f>
        <v>6</v>
      </c>
      <c r="G61" s="190">
        <v>135</v>
      </c>
      <c r="H61" s="191">
        <v>216</v>
      </c>
      <c r="I61" s="191">
        <v>177</v>
      </c>
      <c r="J61" s="191">
        <v>154</v>
      </c>
      <c r="K61" s="191">
        <v>169</v>
      </c>
      <c r="L61" s="191">
        <v>125</v>
      </c>
      <c r="M61" s="29">
        <f t="shared" ref="M61:M67" si="13">+SUM(G61:L61)</f>
        <v>976</v>
      </c>
      <c r="N61" s="125">
        <f t="shared" ref="N61:N67" si="14">+M61/F61</f>
        <v>162.66666666666666</v>
      </c>
      <c r="O61" s="213">
        <f>+M61+M62</f>
        <v>2136</v>
      </c>
      <c r="P61" s="266">
        <f>+O61/(F61+F62)</f>
        <v>178</v>
      </c>
    </row>
    <row r="62" spans="1:16" ht="20.25" customHeight="1" thickBot="1">
      <c r="A62" s="394"/>
      <c r="B62" s="132" t="s">
        <v>151</v>
      </c>
      <c r="C62" s="46" t="s">
        <v>152</v>
      </c>
      <c r="D62" s="46" t="s">
        <v>18</v>
      </c>
      <c r="E62" s="62" t="s">
        <v>5</v>
      </c>
      <c r="F62" s="170">
        <f t="shared" si="12"/>
        <v>6</v>
      </c>
      <c r="G62" s="188">
        <v>208</v>
      </c>
      <c r="H62" s="189">
        <v>182</v>
      </c>
      <c r="I62" s="189">
        <v>205</v>
      </c>
      <c r="J62" s="189">
        <v>189</v>
      </c>
      <c r="K62" s="189">
        <v>184</v>
      </c>
      <c r="L62" s="189">
        <v>192</v>
      </c>
      <c r="M62" s="48">
        <f t="shared" si="13"/>
        <v>1160</v>
      </c>
      <c r="N62" s="37">
        <f t="shared" si="14"/>
        <v>193.33333333333334</v>
      </c>
      <c r="O62" s="194">
        <f>+O61</f>
        <v>2136</v>
      </c>
      <c r="P62" s="262">
        <f>+P61</f>
        <v>178</v>
      </c>
    </row>
    <row r="63" spans="1:16" ht="20.25" customHeight="1">
      <c r="A63" s="393">
        <v>2</v>
      </c>
      <c r="B63" s="131" t="s">
        <v>115</v>
      </c>
      <c r="C63" s="63" t="s">
        <v>153</v>
      </c>
      <c r="D63" s="63" t="s">
        <v>18</v>
      </c>
      <c r="E63" s="175" t="s">
        <v>20</v>
      </c>
      <c r="F63" s="179">
        <f t="shared" si="12"/>
        <v>6</v>
      </c>
      <c r="G63" s="190">
        <v>143</v>
      </c>
      <c r="H63" s="63">
        <v>152</v>
      </c>
      <c r="I63" s="63">
        <v>156</v>
      </c>
      <c r="J63" s="63">
        <v>183</v>
      </c>
      <c r="K63" s="63">
        <v>148</v>
      </c>
      <c r="L63" s="63">
        <v>127</v>
      </c>
      <c r="M63" s="29">
        <f t="shared" si="13"/>
        <v>909</v>
      </c>
      <c r="N63" s="125">
        <f t="shared" si="14"/>
        <v>151.5</v>
      </c>
      <c r="O63" s="213">
        <f>+M63+M64</f>
        <v>1826</v>
      </c>
      <c r="P63" s="266">
        <f>+O63/(F63+F64)</f>
        <v>152.16666666666666</v>
      </c>
    </row>
    <row r="64" spans="1:16" ht="20.25" customHeight="1" thickBot="1">
      <c r="A64" s="394"/>
      <c r="B64" s="132" t="s">
        <v>167</v>
      </c>
      <c r="C64" s="46" t="s">
        <v>18</v>
      </c>
      <c r="D64" s="46" t="s">
        <v>168</v>
      </c>
      <c r="E64" s="62" t="s">
        <v>20</v>
      </c>
      <c r="F64" s="170">
        <f t="shared" si="12"/>
        <v>6</v>
      </c>
      <c r="G64" s="188">
        <v>168</v>
      </c>
      <c r="H64" s="186">
        <v>121</v>
      </c>
      <c r="I64" s="186">
        <v>184</v>
      </c>
      <c r="J64" s="186">
        <v>130</v>
      </c>
      <c r="K64" s="186">
        <v>155</v>
      </c>
      <c r="L64" s="186">
        <v>159</v>
      </c>
      <c r="M64" s="48">
        <f t="shared" si="13"/>
        <v>917</v>
      </c>
      <c r="N64" s="37">
        <f t="shared" si="14"/>
        <v>152.83333333333334</v>
      </c>
      <c r="O64" s="194">
        <f>+O63</f>
        <v>1826</v>
      </c>
      <c r="P64" s="262">
        <f>+P63</f>
        <v>152.16666666666666</v>
      </c>
    </row>
    <row r="65" spans="1:16" ht="20.25" customHeight="1">
      <c r="A65" s="393">
        <v>3</v>
      </c>
      <c r="B65" s="131" t="s">
        <v>146</v>
      </c>
      <c r="C65" s="63" t="s">
        <v>147</v>
      </c>
      <c r="D65" s="63"/>
      <c r="E65" s="175" t="s">
        <v>72</v>
      </c>
      <c r="F65" s="179">
        <f t="shared" si="12"/>
        <v>6</v>
      </c>
      <c r="G65" s="190">
        <v>153</v>
      </c>
      <c r="H65" s="191">
        <v>179</v>
      </c>
      <c r="I65" s="191">
        <v>169</v>
      </c>
      <c r="J65" s="191">
        <v>113</v>
      </c>
      <c r="K65" s="191">
        <v>146</v>
      </c>
      <c r="L65" s="191">
        <v>191</v>
      </c>
      <c r="M65" s="29">
        <f t="shared" si="13"/>
        <v>951</v>
      </c>
      <c r="N65" s="125">
        <f t="shared" si="14"/>
        <v>158.5</v>
      </c>
      <c r="O65" s="213">
        <f>+M65+M66</f>
        <v>1625</v>
      </c>
      <c r="P65" s="266">
        <f>+O65/(F65+F66)</f>
        <v>135.41666666666666</v>
      </c>
    </row>
    <row r="66" spans="1:16" ht="20.25" customHeight="1" thickBot="1">
      <c r="A66" s="394"/>
      <c r="B66" s="132" t="s">
        <v>148</v>
      </c>
      <c r="C66" s="46" t="s">
        <v>170</v>
      </c>
      <c r="D66" s="46"/>
      <c r="E66" s="62" t="s">
        <v>72</v>
      </c>
      <c r="F66" s="170">
        <f t="shared" si="12"/>
        <v>6</v>
      </c>
      <c r="G66" s="184">
        <v>129</v>
      </c>
      <c r="H66" s="56">
        <v>92</v>
      </c>
      <c r="I66" s="56">
        <v>128</v>
      </c>
      <c r="J66" s="56">
        <v>97</v>
      </c>
      <c r="K66" s="56">
        <v>113</v>
      </c>
      <c r="L66" s="56">
        <v>115</v>
      </c>
      <c r="M66" s="48">
        <f t="shared" si="13"/>
        <v>674</v>
      </c>
      <c r="N66" s="37">
        <f t="shared" si="14"/>
        <v>112.33333333333333</v>
      </c>
      <c r="O66" s="194">
        <f>+O65</f>
        <v>1625</v>
      </c>
      <c r="P66" s="262">
        <f>+P65</f>
        <v>135.41666666666666</v>
      </c>
    </row>
    <row r="67" spans="1:16" ht="20.25" customHeight="1" thickBot="1">
      <c r="A67" s="228"/>
      <c r="B67" s="222" t="s">
        <v>154</v>
      </c>
      <c r="C67" s="186" t="s">
        <v>57</v>
      </c>
      <c r="D67" s="186" t="s">
        <v>155</v>
      </c>
      <c r="E67" s="196" t="s">
        <v>156</v>
      </c>
      <c r="F67" s="223">
        <f t="shared" si="12"/>
        <v>6</v>
      </c>
      <c r="G67" s="188">
        <v>97</v>
      </c>
      <c r="H67" s="186">
        <v>124</v>
      </c>
      <c r="I67" s="186">
        <v>137</v>
      </c>
      <c r="J67" s="186">
        <v>128</v>
      </c>
      <c r="K67" s="186">
        <v>99</v>
      </c>
      <c r="L67" s="186">
        <v>78</v>
      </c>
      <c r="M67" s="185">
        <f t="shared" si="13"/>
        <v>663</v>
      </c>
      <c r="N67" s="224">
        <f t="shared" si="14"/>
        <v>110.5</v>
      </c>
    </row>
    <row r="68" spans="1:16">
      <c r="G68" s="115"/>
    </row>
  </sheetData>
  <sortState ref="B23:P38">
    <sortCondition descending="1" ref="O23:O38"/>
  </sortState>
  <mergeCells count="38">
    <mergeCell ref="B59:E59"/>
    <mergeCell ref="G59:L59"/>
    <mergeCell ref="M2:N2"/>
    <mergeCell ref="B21:E21"/>
    <mergeCell ref="G21:L21"/>
    <mergeCell ref="B40:E40"/>
    <mergeCell ref="G40:L40"/>
    <mergeCell ref="M40:N40"/>
    <mergeCell ref="B1:N1"/>
    <mergeCell ref="G2:L2"/>
    <mergeCell ref="B2:F2"/>
    <mergeCell ref="B49:E49"/>
    <mergeCell ref="G49:L49"/>
    <mergeCell ref="A4:A5"/>
    <mergeCell ref="A6:A7"/>
    <mergeCell ref="A8:A9"/>
    <mergeCell ref="A10:A11"/>
    <mergeCell ref="A12:A13"/>
    <mergeCell ref="A14:A15"/>
    <mergeCell ref="A16:A17"/>
    <mergeCell ref="A18:A19"/>
    <mergeCell ref="A23:A24"/>
    <mergeCell ref="A25:A26"/>
    <mergeCell ref="A27:A28"/>
    <mergeCell ref="A29:A30"/>
    <mergeCell ref="A31:A32"/>
    <mergeCell ref="A33:A34"/>
    <mergeCell ref="A35:A36"/>
    <mergeCell ref="A37:A38"/>
    <mergeCell ref="A42:A43"/>
    <mergeCell ref="A44:A45"/>
    <mergeCell ref="A46:A47"/>
    <mergeCell ref="A51:A52"/>
    <mergeCell ref="A53:A54"/>
    <mergeCell ref="A55:A56"/>
    <mergeCell ref="A61:A62"/>
    <mergeCell ref="A63:A64"/>
    <mergeCell ref="A65:A66"/>
  </mergeCells>
  <pageMargins left="0.70866141732283472" right="0.70866141732283472" top="0.74803149606299213" bottom="0.74803149606299213" header="0.31496062992125984" footer="0.31496062992125984"/>
  <pageSetup scale="6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="80" zoomScaleNormal="80" workbookViewId="0">
      <selection activeCell="G4" sqref="G4"/>
    </sheetView>
  </sheetViews>
  <sheetFormatPr baseColWidth="10" defaultRowHeight="15"/>
  <cols>
    <col min="1" max="1" width="5.42578125" style="28" customWidth="1"/>
    <col min="2" max="2" width="12.42578125" style="28" bestFit="1" customWidth="1"/>
    <col min="3" max="3" width="13.28515625" style="28" bestFit="1" customWidth="1"/>
    <col min="4" max="4" width="12.28515625" style="28" bestFit="1" customWidth="1"/>
    <col min="5" max="5" width="15.7109375" style="28" bestFit="1" customWidth="1"/>
    <col min="6" max="6" width="9.7109375" style="28" bestFit="1" customWidth="1"/>
    <col min="7" max="10" width="6.28515625" style="28" customWidth="1"/>
    <col min="11" max="11" width="8.7109375" style="28" customWidth="1"/>
    <col min="12" max="12" width="9.7109375" style="28" customWidth="1"/>
    <col min="13" max="13" width="12.85546875" style="28" bestFit="1" customWidth="1"/>
    <col min="14" max="14" width="15.5703125" style="28" bestFit="1" customWidth="1"/>
    <col min="15" max="16384" width="11.42578125" style="28"/>
  </cols>
  <sheetData>
    <row r="1" spans="1:14" ht="31.5" customHeight="1" thickBot="1">
      <c r="B1" s="400" t="s">
        <v>58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4" ht="21" customHeight="1" thickBot="1">
      <c r="B2" s="375" t="s">
        <v>95</v>
      </c>
      <c r="C2" s="376"/>
      <c r="D2" s="376"/>
      <c r="E2" s="376"/>
      <c r="F2" s="377"/>
      <c r="G2" s="374" t="s">
        <v>52</v>
      </c>
      <c r="H2" s="365"/>
      <c r="I2" s="365"/>
      <c r="J2" s="366"/>
      <c r="K2" s="401"/>
      <c r="L2" s="401"/>
    </row>
    <row r="3" spans="1:14" ht="21" customHeight="1" thickBot="1">
      <c r="A3" s="181" t="s">
        <v>42</v>
      </c>
      <c r="B3" s="180" t="s">
        <v>22</v>
      </c>
      <c r="C3" s="118" t="s">
        <v>23</v>
      </c>
      <c r="D3" s="118" t="s">
        <v>24</v>
      </c>
      <c r="E3" s="118" t="s">
        <v>25</v>
      </c>
      <c r="F3" s="119" t="s">
        <v>48</v>
      </c>
      <c r="G3" s="219" t="s">
        <v>26</v>
      </c>
      <c r="H3" s="118" t="s">
        <v>27</v>
      </c>
      <c r="I3" s="118" t="s">
        <v>28</v>
      </c>
      <c r="J3" s="118" t="s">
        <v>29</v>
      </c>
      <c r="K3" s="197" t="s">
        <v>43</v>
      </c>
      <c r="L3" s="339" t="s">
        <v>46</v>
      </c>
      <c r="M3" s="351" t="s">
        <v>183</v>
      </c>
      <c r="N3" s="316" t="s">
        <v>184</v>
      </c>
    </row>
    <row r="4" spans="1:14" ht="21" customHeight="1">
      <c r="A4" s="402">
        <v>1</v>
      </c>
      <c r="B4" s="29" t="s">
        <v>82</v>
      </c>
      <c r="C4" s="63" t="s">
        <v>0</v>
      </c>
      <c r="D4" s="63" t="s">
        <v>1</v>
      </c>
      <c r="E4" s="30" t="s">
        <v>5</v>
      </c>
      <c r="F4" s="342">
        <f t="shared" ref="F4:F19" si="0">COUNTIF(G4:J4,"&gt;0")</f>
        <v>4</v>
      </c>
      <c r="G4" s="29">
        <v>136</v>
      </c>
      <c r="H4" s="63">
        <v>164</v>
      </c>
      <c r="I4" s="63">
        <v>191</v>
      </c>
      <c r="J4" s="63">
        <v>175</v>
      </c>
      <c r="K4" s="211">
        <f t="shared" ref="K4:K19" si="1">+SUM(G4:J4)</f>
        <v>666</v>
      </c>
      <c r="L4" s="125">
        <f t="shared" ref="L4:L19" si="2">+K4/F4</f>
        <v>166.5</v>
      </c>
      <c r="M4" s="209">
        <f>+SUM(K4:K7)</f>
        <v>2610</v>
      </c>
      <c r="N4" s="352">
        <f>+M4/(F4+F5+F6+F7)</f>
        <v>163.125</v>
      </c>
    </row>
    <row r="5" spans="1:14" ht="21" customHeight="1">
      <c r="A5" s="403"/>
      <c r="B5" s="43" t="s">
        <v>86</v>
      </c>
      <c r="C5" s="32" t="s">
        <v>87</v>
      </c>
      <c r="D5" s="32" t="s">
        <v>88</v>
      </c>
      <c r="E5" s="44" t="s">
        <v>5</v>
      </c>
      <c r="F5" s="57">
        <f t="shared" si="0"/>
        <v>4</v>
      </c>
      <c r="G5" s="51">
        <v>136</v>
      </c>
      <c r="H5" s="52">
        <v>195</v>
      </c>
      <c r="I5" s="52">
        <v>158</v>
      </c>
      <c r="J5" s="52">
        <v>143</v>
      </c>
      <c r="K5" s="207">
        <f t="shared" si="1"/>
        <v>632</v>
      </c>
      <c r="L5" s="302">
        <f t="shared" si="2"/>
        <v>158</v>
      </c>
      <c r="M5" s="305">
        <f>+M4</f>
        <v>2610</v>
      </c>
      <c r="N5" s="313">
        <f>+N4</f>
        <v>163.125</v>
      </c>
    </row>
    <row r="6" spans="1:14" ht="21" customHeight="1" thickBot="1">
      <c r="A6" s="403"/>
      <c r="B6" s="51" t="s">
        <v>79</v>
      </c>
      <c r="C6" s="52" t="s">
        <v>80</v>
      </c>
      <c r="D6" s="52" t="s">
        <v>81</v>
      </c>
      <c r="E6" s="135" t="s">
        <v>5</v>
      </c>
      <c r="F6" s="343">
        <f t="shared" si="0"/>
        <v>4</v>
      </c>
      <c r="G6" s="51">
        <v>144</v>
      </c>
      <c r="H6" s="52">
        <v>147</v>
      </c>
      <c r="I6" s="52">
        <v>172</v>
      </c>
      <c r="J6" s="52">
        <v>147</v>
      </c>
      <c r="K6" s="34">
        <f t="shared" si="1"/>
        <v>610</v>
      </c>
      <c r="L6" s="35">
        <f t="shared" si="2"/>
        <v>152.5</v>
      </c>
      <c r="M6" s="305">
        <f>+M4</f>
        <v>2610</v>
      </c>
      <c r="N6" s="313">
        <f>++N4</f>
        <v>163.125</v>
      </c>
    </row>
    <row r="7" spans="1:14" ht="21" customHeight="1" thickBot="1">
      <c r="A7" s="404"/>
      <c r="B7" s="216" t="s">
        <v>83</v>
      </c>
      <c r="C7" s="217" t="s">
        <v>84</v>
      </c>
      <c r="D7" s="217" t="s">
        <v>85</v>
      </c>
      <c r="E7" s="338" t="s">
        <v>5</v>
      </c>
      <c r="F7" s="344">
        <f t="shared" si="0"/>
        <v>4</v>
      </c>
      <c r="G7" s="185">
        <v>164</v>
      </c>
      <c r="H7" s="46">
        <v>185</v>
      </c>
      <c r="I7" s="46">
        <v>181</v>
      </c>
      <c r="J7" s="46">
        <v>172</v>
      </c>
      <c r="K7" s="36">
        <f t="shared" si="1"/>
        <v>702</v>
      </c>
      <c r="L7" s="37">
        <f t="shared" si="2"/>
        <v>175.5</v>
      </c>
      <c r="M7" s="306">
        <f>+M4</f>
        <v>2610</v>
      </c>
      <c r="N7" s="314">
        <f>+N4</f>
        <v>163.125</v>
      </c>
    </row>
    <row r="8" spans="1:14" ht="21" customHeight="1">
      <c r="A8" s="402">
        <v>2</v>
      </c>
      <c r="B8" s="29" t="s">
        <v>6</v>
      </c>
      <c r="C8" s="63" t="s">
        <v>3</v>
      </c>
      <c r="D8" s="63" t="s">
        <v>7</v>
      </c>
      <c r="E8" s="30" t="s">
        <v>20</v>
      </c>
      <c r="F8" s="342">
        <f t="shared" si="0"/>
        <v>4</v>
      </c>
      <c r="G8" s="29">
        <v>173</v>
      </c>
      <c r="H8" s="63">
        <v>166</v>
      </c>
      <c r="I8" s="63">
        <v>171</v>
      </c>
      <c r="J8" s="63">
        <v>159</v>
      </c>
      <c r="K8" s="211">
        <f t="shared" si="1"/>
        <v>669</v>
      </c>
      <c r="L8" s="125">
        <f t="shared" si="2"/>
        <v>167.25</v>
      </c>
      <c r="M8" s="213">
        <f>+SUM(K8:K11)</f>
        <v>2601</v>
      </c>
      <c r="N8" s="353">
        <f>+M8/(F8+F9+F10+F11)</f>
        <v>162.5625</v>
      </c>
    </row>
    <row r="9" spans="1:14" ht="21" customHeight="1">
      <c r="A9" s="403"/>
      <c r="B9" s="43" t="s">
        <v>178</v>
      </c>
      <c r="C9" s="32" t="s">
        <v>173</v>
      </c>
      <c r="D9" s="32" t="s">
        <v>9</v>
      </c>
      <c r="E9" s="44" t="s">
        <v>20</v>
      </c>
      <c r="F9" s="343">
        <f t="shared" si="0"/>
        <v>4</v>
      </c>
      <c r="G9" s="43">
        <v>170</v>
      </c>
      <c r="H9" s="32">
        <v>132</v>
      </c>
      <c r="I9" s="32">
        <v>183</v>
      </c>
      <c r="J9" s="32">
        <v>166</v>
      </c>
      <c r="K9" s="34">
        <f t="shared" si="1"/>
        <v>651</v>
      </c>
      <c r="L9" s="35">
        <f t="shared" si="2"/>
        <v>162.75</v>
      </c>
      <c r="M9" s="305">
        <f>+M8</f>
        <v>2601</v>
      </c>
      <c r="N9" s="313">
        <f>+N8</f>
        <v>162.5625</v>
      </c>
    </row>
    <row r="10" spans="1:14" ht="21" customHeight="1">
      <c r="A10" s="403"/>
      <c r="B10" s="51" t="s">
        <v>182</v>
      </c>
      <c r="C10" s="52" t="s">
        <v>91</v>
      </c>
      <c r="D10" s="52" t="s">
        <v>90</v>
      </c>
      <c r="E10" s="44" t="s">
        <v>20</v>
      </c>
      <c r="F10" s="343">
        <f t="shared" si="0"/>
        <v>4</v>
      </c>
      <c r="G10" s="43">
        <v>153</v>
      </c>
      <c r="H10" s="32">
        <v>123</v>
      </c>
      <c r="I10" s="32">
        <v>161</v>
      </c>
      <c r="J10" s="32">
        <v>146</v>
      </c>
      <c r="K10" s="34">
        <f t="shared" si="1"/>
        <v>583</v>
      </c>
      <c r="L10" s="35">
        <f t="shared" si="2"/>
        <v>145.75</v>
      </c>
      <c r="M10" s="305">
        <f>+M8</f>
        <v>2601</v>
      </c>
      <c r="N10" s="313">
        <f>++N8</f>
        <v>162.5625</v>
      </c>
    </row>
    <row r="11" spans="1:14" ht="21" customHeight="1" thickBot="1">
      <c r="A11" s="404"/>
      <c r="B11" s="48" t="s">
        <v>8</v>
      </c>
      <c r="C11" s="46" t="s">
        <v>11</v>
      </c>
      <c r="D11" s="46" t="s">
        <v>12</v>
      </c>
      <c r="E11" s="49" t="s">
        <v>20</v>
      </c>
      <c r="F11" s="344">
        <f t="shared" si="0"/>
        <v>4</v>
      </c>
      <c r="G11" s="48">
        <v>208</v>
      </c>
      <c r="H11" s="46">
        <v>157</v>
      </c>
      <c r="I11" s="46">
        <v>160</v>
      </c>
      <c r="J11" s="46">
        <v>173</v>
      </c>
      <c r="K11" s="36">
        <f t="shared" si="1"/>
        <v>698</v>
      </c>
      <c r="L11" s="37">
        <f t="shared" si="2"/>
        <v>174.5</v>
      </c>
      <c r="M11" s="306">
        <f>+M8</f>
        <v>2601</v>
      </c>
      <c r="N11" s="314">
        <f>+N8</f>
        <v>162.5625</v>
      </c>
    </row>
    <row r="12" spans="1:14" ht="21" customHeight="1">
      <c r="A12" s="403">
        <v>3</v>
      </c>
      <c r="B12" s="201" t="s">
        <v>73</v>
      </c>
      <c r="C12" s="202" t="s">
        <v>74</v>
      </c>
      <c r="D12" s="202"/>
      <c r="E12" s="135" t="s">
        <v>72</v>
      </c>
      <c r="F12" s="57">
        <f t="shared" si="0"/>
        <v>4</v>
      </c>
      <c r="G12" s="288">
        <v>180</v>
      </c>
      <c r="H12" s="253">
        <v>145</v>
      </c>
      <c r="I12" s="253">
        <v>135</v>
      </c>
      <c r="J12" s="253">
        <v>187</v>
      </c>
      <c r="K12" s="207">
        <f t="shared" si="1"/>
        <v>647</v>
      </c>
      <c r="L12" s="302">
        <f t="shared" si="2"/>
        <v>161.75</v>
      </c>
      <c r="M12" s="213">
        <f>+SUM(K12:K15)</f>
        <v>2489</v>
      </c>
      <c r="N12" s="353">
        <f>+M12/(F12+F13+F14+F15)</f>
        <v>155.5625</v>
      </c>
    </row>
    <row r="13" spans="1:14" ht="21" customHeight="1">
      <c r="A13" s="403"/>
      <c r="B13" s="43" t="s">
        <v>77</v>
      </c>
      <c r="C13" s="32" t="s">
        <v>78</v>
      </c>
      <c r="D13" s="32"/>
      <c r="E13" s="44" t="s">
        <v>72</v>
      </c>
      <c r="F13" s="343">
        <f t="shared" si="0"/>
        <v>4</v>
      </c>
      <c r="G13" s="41">
        <v>166</v>
      </c>
      <c r="H13" s="31">
        <v>117</v>
      </c>
      <c r="I13" s="31">
        <v>180</v>
      </c>
      <c r="J13" s="31">
        <v>135</v>
      </c>
      <c r="K13" s="34">
        <f t="shared" si="1"/>
        <v>598</v>
      </c>
      <c r="L13" s="35">
        <f t="shared" si="2"/>
        <v>149.5</v>
      </c>
      <c r="M13" s="305">
        <f>+M12</f>
        <v>2489</v>
      </c>
      <c r="N13" s="313">
        <f>+N12</f>
        <v>155.5625</v>
      </c>
    </row>
    <row r="14" spans="1:14" ht="21" customHeight="1">
      <c r="A14" s="403"/>
      <c r="B14" s="43" t="s">
        <v>171</v>
      </c>
      <c r="C14" s="32" t="s">
        <v>76</v>
      </c>
      <c r="D14" s="32"/>
      <c r="E14" s="44" t="s">
        <v>72</v>
      </c>
      <c r="F14" s="343">
        <f t="shared" si="0"/>
        <v>4</v>
      </c>
      <c r="G14" s="41">
        <v>127</v>
      </c>
      <c r="H14" s="31">
        <v>146</v>
      </c>
      <c r="I14" s="31">
        <v>169</v>
      </c>
      <c r="J14" s="31">
        <v>187</v>
      </c>
      <c r="K14" s="34">
        <f t="shared" si="1"/>
        <v>629</v>
      </c>
      <c r="L14" s="35">
        <f t="shared" si="2"/>
        <v>157.25</v>
      </c>
      <c r="M14" s="305">
        <f>+M12</f>
        <v>2489</v>
      </c>
      <c r="N14" s="313">
        <f>++N12</f>
        <v>155.5625</v>
      </c>
    </row>
    <row r="15" spans="1:14" ht="21" customHeight="1" thickBot="1">
      <c r="A15" s="403"/>
      <c r="B15" s="201" t="s">
        <v>70</v>
      </c>
      <c r="C15" s="202" t="s">
        <v>71</v>
      </c>
      <c r="D15" s="202"/>
      <c r="E15" s="205" t="s">
        <v>72</v>
      </c>
      <c r="F15" s="345">
        <f t="shared" si="0"/>
        <v>4</v>
      </c>
      <c r="G15" s="346">
        <v>149</v>
      </c>
      <c r="H15" s="202">
        <v>165</v>
      </c>
      <c r="I15" s="202">
        <v>166</v>
      </c>
      <c r="J15" s="202">
        <v>135</v>
      </c>
      <c r="K15" s="303">
        <f t="shared" si="1"/>
        <v>615</v>
      </c>
      <c r="L15" s="220">
        <f t="shared" si="2"/>
        <v>153.75</v>
      </c>
      <c r="M15" s="306">
        <f>+M12</f>
        <v>2489</v>
      </c>
      <c r="N15" s="314">
        <f>+N12</f>
        <v>155.5625</v>
      </c>
    </row>
    <row r="16" spans="1:14" ht="21" customHeight="1">
      <c r="A16" s="402">
        <v>4</v>
      </c>
      <c r="B16" s="121" t="s">
        <v>53</v>
      </c>
      <c r="C16" s="242" t="s">
        <v>54</v>
      </c>
      <c r="D16" s="242" t="s">
        <v>60</v>
      </c>
      <c r="E16" s="122" t="s">
        <v>21</v>
      </c>
      <c r="F16" s="342">
        <f t="shared" si="0"/>
        <v>0</v>
      </c>
      <c r="G16" s="29">
        <v>0</v>
      </c>
      <c r="H16" s="63">
        <v>0</v>
      </c>
      <c r="I16" s="63">
        <v>0</v>
      </c>
      <c r="J16" s="63">
        <v>0</v>
      </c>
      <c r="K16" s="211">
        <f t="shared" si="1"/>
        <v>0</v>
      </c>
      <c r="L16" s="125" t="e">
        <f t="shared" si="2"/>
        <v>#DIV/0!</v>
      </c>
      <c r="M16" s="213">
        <f>+SUM(K16:K19)</f>
        <v>1746</v>
      </c>
      <c r="N16" s="353">
        <f>+M16/(F16+F17+F18+F19)</f>
        <v>145.5</v>
      </c>
    </row>
    <row r="17" spans="1:20" ht="21" customHeight="1">
      <c r="A17" s="403"/>
      <c r="B17" s="43" t="s">
        <v>94</v>
      </c>
      <c r="C17" s="32" t="s">
        <v>13</v>
      </c>
      <c r="D17" s="32"/>
      <c r="E17" s="44" t="s">
        <v>21</v>
      </c>
      <c r="F17" s="343">
        <f t="shared" si="0"/>
        <v>4</v>
      </c>
      <c r="G17" s="43">
        <v>152</v>
      </c>
      <c r="H17" s="32">
        <v>161</v>
      </c>
      <c r="I17" s="32">
        <v>159</v>
      </c>
      <c r="J17" s="32">
        <v>195</v>
      </c>
      <c r="K17" s="34">
        <f t="shared" si="1"/>
        <v>667</v>
      </c>
      <c r="L17" s="35">
        <f t="shared" si="2"/>
        <v>166.75</v>
      </c>
      <c r="M17" s="305">
        <f>+M16</f>
        <v>1746</v>
      </c>
      <c r="N17" s="313">
        <f>+N16</f>
        <v>145.5</v>
      </c>
    </row>
    <row r="18" spans="1:20" ht="21" customHeight="1">
      <c r="A18" s="403"/>
      <c r="B18" s="51" t="s">
        <v>92</v>
      </c>
      <c r="C18" s="52" t="s">
        <v>93</v>
      </c>
      <c r="D18" s="52"/>
      <c r="E18" s="135" t="s">
        <v>21</v>
      </c>
      <c r="F18" s="343">
        <f t="shared" si="0"/>
        <v>4</v>
      </c>
      <c r="G18" s="43">
        <v>140</v>
      </c>
      <c r="H18" s="32">
        <v>144</v>
      </c>
      <c r="I18" s="32">
        <v>169</v>
      </c>
      <c r="J18" s="32">
        <v>147</v>
      </c>
      <c r="K18" s="34">
        <f t="shared" si="1"/>
        <v>600</v>
      </c>
      <c r="L18" s="35">
        <f t="shared" si="2"/>
        <v>150</v>
      </c>
      <c r="M18" s="305">
        <f>+M16</f>
        <v>1746</v>
      </c>
      <c r="N18" s="313">
        <f>++N16</f>
        <v>145.5</v>
      </c>
    </row>
    <row r="19" spans="1:20" ht="21" customHeight="1" thickBot="1">
      <c r="A19" s="404"/>
      <c r="B19" s="48" t="s">
        <v>55</v>
      </c>
      <c r="C19" s="46" t="s">
        <v>56</v>
      </c>
      <c r="D19" s="46" t="s">
        <v>61</v>
      </c>
      <c r="E19" s="49" t="s">
        <v>21</v>
      </c>
      <c r="F19" s="344">
        <f t="shared" si="0"/>
        <v>4</v>
      </c>
      <c r="G19" s="48">
        <v>112</v>
      </c>
      <c r="H19" s="46">
        <v>134</v>
      </c>
      <c r="I19" s="46">
        <v>121</v>
      </c>
      <c r="J19" s="46">
        <v>112</v>
      </c>
      <c r="K19" s="36">
        <f t="shared" si="1"/>
        <v>479</v>
      </c>
      <c r="L19" s="37">
        <f t="shared" si="2"/>
        <v>119.75</v>
      </c>
      <c r="M19" s="306">
        <f>+M16</f>
        <v>1746</v>
      </c>
      <c r="N19" s="314">
        <f>+N16</f>
        <v>145.5</v>
      </c>
    </row>
    <row r="20" spans="1:20" ht="21" customHeight="1" thickBot="1"/>
    <row r="21" spans="1:20" ht="21" customHeight="1" thickBot="1">
      <c r="B21" s="367" t="s">
        <v>158</v>
      </c>
      <c r="C21" s="368"/>
      <c r="D21" s="368"/>
      <c r="E21" s="369"/>
      <c r="G21" s="374" t="s">
        <v>52</v>
      </c>
      <c r="H21" s="365"/>
      <c r="I21" s="365"/>
      <c r="J21" s="366"/>
    </row>
    <row r="22" spans="1:20" ht="21" customHeight="1" thickBot="1">
      <c r="A22" s="316" t="s">
        <v>42</v>
      </c>
      <c r="B22" s="180" t="s">
        <v>22</v>
      </c>
      <c r="C22" s="118" t="s">
        <v>23</v>
      </c>
      <c r="D22" s="118" t="s">
        <v>24</v>
      </c>
      <c r="E22" s="119" t="s">
        <v>25</v>
      </c>
      <c r="F22" s="315" t="s">
        <v>45</v>
      </c>
      <c r="G22" s="219" t="s">
        <v>26</v>
      </c>
      <c r="H22" s="118" t="s">
        <v>27</v>
      </c>
      <c r="I22" s="118" t="s">
        <v>28</v>
      </c>
      <c r="J22" s="118" t="s">
        <v>29</v>
      </c>
      <c r="K22" s="197" t="s">
        <v>43</v>
      </c>
      <c r="L22" s="339" t="s">
        <v>46</v>
      </c>
      <c r="M22" s="340" t="s">
        <v>183</v>
      </c>
      <c r="N22" s="341" t="s">
        <v>184</v>
      </c>
    </row>
    <row r="23" spans="1:20" ht="21" customHeight="1">
      <c r="A23" s="393">
        <v>1</v>
      </c>
      <c r="B23" s="63" t="s">
        <v>96</v>
      </c>
      <c r="C23" s="63" t="s">
        <v>97</v>
      </c>
      <c r="D23" s="63"/>
      <c r="E23" s="63" t="s">
        <v>72</v>
      </c>
      <c r="F23" s="210">
        <f t="shared" ref="F23:F38" si="3">COUNTIF(G23:J23,"&gt;0")</f>
        <v>4</v>
      </c>
      <c r="G23" s="29">
        <v>188</v>
      </c>
      <c r="H23" s="63">
        <v>189</v>
      </c>
      <c r="I23" s="63">
        <v>216</v>
      </c>
      <c r="J23" s="63">
        <v>203</v>
      </c>
      <c r="K23" s="211">
        <f t="shared" ref="K23:K38" si="4">+SUM(G23:J23)</f>
        <v>796</v>
      </c>
      <c r="L23" s="125">
        <f t="shared" ref="L23:L38" si="5">+K23/F23</f>
        <v>199</v>
      </c>
      <c r="M23" s="336">
        <f>+SUM(K23:K26)</f>
        <v>2992</v>
      </c>
      <c r="N23" s="337">
        <f>+M23/(F23+F24+F25+F26)</f>
        <v>187</v>
      </c>
    </row>
    <row r="24" spans="1:20" ht="21" customHeight="1">
      <c r="A24" s="405"/>
      <c r="B24" s="32" t="s">
        <v>179</v>
      </c>
      <c r="C24" s="32" t="s">
        <v>100</v>
      </c>
      <c r="D24" s="32"/>
      <c r="E24" s="32" t="s">
        <v>72</v>
      </c>
      <c r="F24" s="42">
        <f t="shared" si="3"/>
        <v>4</v>
      </c>
      <c r="G24" s="43">
        <v>180</v>
      </c>
      <c r="H24" s="32">
        <v>158</v>
      </c>
      <c r="I24" s="32">
        <v>184</v>
      </c>
      <c r="J24" s="32">
        <v>197</v>
      </c>
      <c r="K24" s="34">
        <f t="shared" si="4"/>
        <v>719</v>
      </c>
      <c r="L24" s="35">
        <f t="shared" si="5"/>
        <v>179.75</v>
      </c>
      <c r="M24" s="305">
        <f>+M23</f>
        <v>2992</v>
      </c>
      <c r="N24" s="318">
        <f>+N23</f>
        <v>187</v>
      </c>
      <c r="P24" s="53"/>
      <c r="Q24" s="53"/>
      <c r="R24" s="53"/>
      <c r="S24" s="53"/>
      <c r="T24" s="53"/>
    </row>
    <row r="25" spans="1:20" ht="21" customHeight="1">
      <c r="A25" s="405"/>
      <c r="B25" s="32" t="s">
        <v>169</v>
      </c>
      <c r="C25" s="32" t="s">
        <v>59</v>
      </c>
      <c r="D25" s="32"/>
      <c r="E25" s="32" t="s">
        <v>72</v>
      </c>
      <c r="F25" s="42">
        <f t="shared" si="3"/>
        <v>4</v>
      </c>
      <c r="G25" s="43">
        <v>192</v>
      </c>
      <c r="H25" s="32">
        <v>213</v>
      </c>
      <c r="I25" s="32">
        <v>169</v>
      </c>
      <c r="J25" s="32">
        <v>171</v>
      </c>
      <c r="K25" s="34">
        <f t="shared" si="4"/>
        <v>745</v>
      </c>
      <c r="L25" s="35">
        <f t="shared" si="5"/>
        <v>186.25</v>
      </c>
      <c r="M25" s="305">
        <f>+M23</f>
        <v>2992</v>
      </c>
      <c r="N25" s="318">
        <f>++N23</f>
        <v>187</v>
      </c>
      <c r="P25" s="53"/>
      <c r="Q25" s="53"/>
      <c r="R25" s="53"/>
      <c r="S25" s="53"/>
      <c r="T25" s="53"/>
    </row>
    <row r="26" spans="1:20" ht="21" customHeight="1" thickBot="1">
      <c r="A26" s="394"/>
      <c r="B26" s="46" t="s">
        <v>101</v>
      </c>
      <c r="C26" s="46" t="s">
        <v>9</v>
      </c>
      <c r="D26" s="46"/>
      <c r="E26" s="46" t="s">
        <v>72</v>
      </c>
      <c r="F26" s="47">
        <f t="shared" si="3"/>
        <v>4</v>
      </c>
      <c r="G26" s="48">
        <v>225</v>
      </c>
      <c r="H26" s="46">
        <v>179</v>
      </c>
      <c r="I26" s="46">
        <v>167</v>
      </c>
      <c r="J26" s="46">
        <v>161</v>
      </c>
      <c r="K26" s="36">
        <f t="shared" si="4"/>
        <v>732</v>
      </c>
      <c r="L26" s="37">
        <f t="shared" si="5"/>
        <v>183</v>
      </c>
      <c r="M26" s="306">
        <f>+M23</f>
        <v>2992</v>
      </c>
      <c r="N26" s="319">
        <f>+N23</f>
        <v>187</v>
      </c>
      <c r="P26" s="53"/>
      <c r="Q26" s="53"/>
      <c r="R26" s="53"/>
      <c r="S26" s="53"/>
      <c r="T26" s="53"/>
    </row>
    <row r="27" spans="1:20" ht="21" customHeight="1">
      <c r="A27" s="393">
        <v>2</v>
      </c>
      <c r="B27" s="32" t="s">
        <v>15</v>
      </c>
      <c r="C27" s="32" t="s">
        <v>18</v>
      </c>
      <c r="D27" s="32" t="s">
        <v>19</v>
      </c>
      <c r="E27" s="63" t="s">
        <v>20</v>
      </c>
      <c r="F27" s="210">
        <f t="shared" si="3"/>
        <v>4</v>
      </c>
      <c r="G27" s="29">
        <v>204</v>
      </c>
      <c r="H27" s="63">
        <v>161</v>
      </c>
      <c r="I27" s="63">
        <v>170</v>
      </c>
      <c r="J27" s="63">
        <v>170</v>
      </c>
      <c r="K27" s="211">
        <f t="shared" si="4"/>
        <v>705</v>
      </c>
      <c r="L27" s="125">
        <f t="shared" si="5"/>
        <v>176.25</v>
      </c>
      <c r="M27" s="307">
        <f>+SUM(K27:K30)</f>
        <v>2975</v>
      </c>
      <c r="N27" s="317">
        <f>+M27/(F27+F28+F29+F30)</f>
        <v>185.9375</v>
      </c>
      <c r="P27" s="53"/>
      <c r="Q27" s="53"/>
      <c r="R27" s="53"/>
      <c r="S27" s="53"/>
      <c r="T27" s="53"/>
    </row>
    <row r="28" spans="1:20" ht="21" customHeight="1">
      <c r="A28" s="405"/>
      <c r="B28" s="32" t="s">
        <v>180</v>
      </c>
      <c r="C28" s="32" t="s">
        <v>102</v>
      </c>
      <c r="D28" s="32" t="s">
        <v>114</v>
      </c>
      <c r="E28" s="32" t="s">
        <v>20</v>
      </c>
      <c r="F28" s="42">
        <f t="shared" si="3"/>
        <v>4</v>
      </c>
      <c r="G28" s="43">
        <v>136</v>
      </c>
      <c r="H28" s="32">
        <v>167</v>
      </c>
      <c r="I28" s="32">
        <v>177</v>
      </c>
      <c r="J28" s="32">
        <v>187</v>
      </c>
      <c r="K28" s="34">
        <f t="shared" si="4"/>
        <v>667</v>
      </c>
      <c r="L28" s="35">
        <f t="shared" si="5"/>
        <v>166.75</v>
      </c>
      <c r="M28" s="305">
        <f>+M27</f>
        <v>2975</v>
      </c>
      <c r="N28" s="318">
        <f>+N27</f>
        <v>185.9375</v>
      </c>
    </row>
    <row r="29" spans="1:20" ht="21" customHeight="1">
      <c r="A29" s="405"/>
      <c r="B29" s="52" t="s">
        <v>111</v>
      </c>
      <c r="C29" s="52" t="s">
        <v>112</v>
      </c>
      <c r="D29" s="52" t="s">
        <v>113</v>
      </c>
      <c r="E29" s="32" t="s">
        <v>20</v>
      </c>
      <c r="F29" s="42">
        <f t="shared" si="3"/>
        <v>4</v>
      </c>
      <c r="G29" s="43">
        <v>189</v>
      </c>
      <c r="H29" s="32">
        <v>146</v>
      </c>
      <c r="I29" s="32">
        <v>211</v>
      </c>
      <c r="J29" s="32">
        <v>223</v>
      </c>
      <c r="K29" s="34">
        <f t="shared" si="4"/>
        <v>769</v>
      </c>
      <c r="L29" s="35">
        <f t="shared" si="5"/>
        <v>192.25</v>
      </c>
      <c r="M29" s="305">
        <f>+M27</f>
        <v>2975</v>
      </c>
      <c r="N29" s="318">
        <f>++N27</f>
        <v>185.9375</v>
      </c>
    </row>
    <row r="30" spans="1:20" ht="21" customHeight="1" thickBot="1">
      <c r="A30" s="394"/>
      <c r="B30" s="46" t="s">
        <v>14</v>
      </c>
      <c r="C30" s="46" t="s">
        <v>16</v>
      </c>
      <c r="D30" s="46" t="s">
        <v>17</v>
      </c>
      <c r="E30" s="46" t="s">
        <v>20</v>
      </c>
      <c r="F30" s="47">
        <f t="shared" si="3"/>
        <v>4</v>
      </c>
      <c r="G30" s="48">
        <v>210</v>
      </c>
      <c r="H30" s="46">
        <v>178</v>
      </c>
      <c r="I30" s="46">
        <v>225</v>
      </c>
      <c r="J30" s="46">
        <v>221</v>
      </c>
      <c r="K30" s="36">
        <f t="shared" si="4"/>
        <v>834</v>
      </c>
      <c r="L30" s="37">
        <f t="shared" si="5"/>
        <v>208.5</v>
      </c>
      <c r="M30" s="306">
        <f>+M27</f>
        <v>2975</v>
      </c>
      <c r="N30" s="319">
        <f>+N27</f>
        <v>185.9375</v>
      </c>
    </row>
    <row r="31" spans="1:20" ht="21" customHeight="1">
      <c r="A31" s="393">
        <v>3</v>
      </c>
      <c r="B31" s="242" t="s">
        <v>103</v>
      </c>
      <c r="C31" s="242" t="s">
        <v>104</v>
      </c>
      <c r="D31" s="242" t="s">
        <v>105</v>
      </c>
      <c r="E31" s="242" t="s">
        <v>5</v>
      </c>
      <c r="F31" s="210">
        <f t="shared" si="3"/>
        <v>4</v>
      </c>
      <c r="G31" s="29">
        <v>157</v>
      </c>
      <c r="H31" s="63">
        <v>157</v>
      </c>
      <c r="I31" s="63">
        <v>168</v>
      </c>
      <c r="J31" s="63">
        <v>206</v>
      </c>
      <c r="K31" s="211">
        <f t="shared" si="4"/>
        <v>688</v>
      </c>
      <c r="L31" s="125">
        <f t="shared" si="5"/>
        <v>172</v>
      </c>
      <c r="M31" s="307">
        <f>+SUM(K31:K34)</f>
        <v>2970</v>
      </c>
      <c r="N31" s="317">
        <f>+M31/(F31+F32+F33+F34)</f>
        <v>185.625</v>
      </c>
    </row>
    <row r="32" spans="1:20" ht="21" customHeight="1">
      <c r="A32" s="405"/>
      <c r="B32" s="32" t="s">
        <v>106</v>
      </c>
      <c r="C32" s="32" t="s">
        <v>4</v>
      </c>
      <c r="D32" s="32" t="s">
        <v>107</v>
      </c>
      <c r="E32" s="32" t="s">
        <v>5</v>
      </c>
      <c r="F32" s="42">
        <f t="shared" si="3"/>
        <v>4</v>
      </c>
      <c r="G32" s="43">
        <v>182</v>
      </c>
      <c r="H32" s="32">
        <v>193</v>
      </c>
      <c r="I32" s="32">
        <v>144</v>
      </c>
      <c r="J32" s="32">
        <v>182</v>
      </c>
      <c r="K32" s="34">
        <f t="shared" si="4"/>
        <v>701</v>
      </c>
      <c r="L32" s="35">
        <f t="shared" si="5"/>
        <v>175.25</v>
      </c>
      <c r="M32" s="305">
        <f>+M31</f>
        <v>2970</v>
      </c>
      <c r="N32" s="318">
        <f>+N31</f>
        <v>185.625</v>
      </c>
    </row>
    <row r="33" spans="1:14" ht="21" customHeight="1">
      <c r="A33" s="405"/>
      <c r="B33" s="32" t="s">
        <v>181</v>
      </c>
      <c r="C33" s="32" t="s">
        <v>102</v>
      </c>
      <c r="D33" s="32" t="s">
        <v>88</v>
      </c>
      <c r="E33" s="32" t="s">
        <v>5</v>
      </c>
      <c r="F33" s="42">
        <f t="shared" si="3"/>
        <v>4</v>
      </c>
      <c r="G33" s="43">
        <v>167</v>
      </c>
      <c r="H33" s="32">
        <v>222</v>
      </c>
      <c r="I33" s="32">
        <v>158</v>
      </c>
      <c r="J33" s="32">
        <v>157</v>
      </c>
      <c r="K33" s="34">
        <f t="shared" si="4"/>
        <v>704</v>
      </c>
      <c r="L33" s="35">
        <f t="shared" si="5"/>
        <v>176</v>
      </c>
      <c r="M33" s="305">
        <f>+M31</f>
        <v>2970</v>
      </c>
      <c r="N33" s="318">
        <f>++N31</f>
        <v>185.625</v>
      </c>
    </row>
    <row r="34" spans="1:14" ht="21" customHeight="1" thickBot="1">
      <c r="A34" s="394"/>
      <c r="B34" s="186" t="s">
        <v>108</v>
      </c>
      <c r="C34" s="186" t="s">
        <v>109</v>
      </c>
      <c r="D34" s="186" t="s">
        <v>110</v>
      </c>
      <c r="E34" s="186" t="s">
        <v>5</v>
      </c>
      <c r="F34" s="47">
        <f t="shared" si="3"/>
        <v>4</v>
      </c>
      <c r="G34" s="48">
        <v>183</v>
      </c>
      <c r="H34" s="46">
        <v>247</v>
      </c>
      <c r="I34" s="46">
        <v>228</v>
      </c>
      <c r="J34" s="46">
        <v>219</v>
      </c>
      <c r="K34" s="36">
        <f t="shared" si="4"/>
        <v>877</v>
      </c>
      <c r="L34" s="37">
        <f t="shared" si="5"/>
        <v>219.25</v>
      </c>
      <c r="M34" s="306">
        <f>+M31</f>
        <v>2970</v>
      </c>
      <c r="N34" s="319">
        <f>+N31</f>
        <v>185.625</v>
      </c>
    </row>
    <row r="35" spans="1:14" ht="21" customHeight="1">
      <c r="A35" s="393">
        <v>4</v>
      </c>
      <c r="B35" s="242" t="s">
        <v>120</v>
      </c>
      <c r="C35" s="242" t="s">
        <v>121</v>
      </c>
      <c r="D35" s="304"/>
      <c r="E35" s="63" t="s">
        <v>21</v>
      </c>
      <c r="F35" s="210">
        <f t="shared" si="3"/>
        <v>4</v>
      </c>
      <c r="G35" s="29">
        <v>164</v>
      </c>
      <c r="H35" s="63">
        <v>158</v>
      </c>
      <c r="I35" s="63">
        <v>174</v>
      </c>
      <c r="J35" s="63">
        <v>163</v>
      </c>
      <c r="K35" s="211">
        <f t="shared" si="4"/>
        <v>659</v>
      </c>
      <c r="L35" s="125">
        <f t="shared" si="5"/>
        <v>164.75</v>
      </c>
      <c r="M35" s="307">
        <f>+SUM(K35:K38)</f>
        <v>2737</v>
      </c>
      <c r="N35" s="320">
        <f>+M35/(F35+F36+F37+F38)</f>
        <v>171.0625</v>
      </c>
    </row>
    <row r="36" spans="1:14" ht="21" customHeight="1">
      <c r="A36" s="405"/>
      <c r="B36" s="32" t="s">
        <v>117</v>
      </c>
      <c r="C36" s="32" t="s">
        <v>7</v>
      </c>
      <c r="D36" s="32"/>
      <c r="E36" s="32" t="s">
        <v>21</v>
      </c>
      <c r="F36" s="42">
        <f t="shared" si="3"/>
        <v>4</v>
      </c>
      <c r="G36" s="43">
        <v>179</v>
      </c>
      <c r="H36" s="32">
        <v>202</v>
      </c>
      <c r="I36" s="32">
        <v>141</v>
      </c>
      <c r="J36" s="32">
        <v>208</v>
      </c>
      <c r="K36" s="34">
        <f t="shared" si="4"/>
        <v>730</v>
      </c>
      <c r="L36" s="35">
        <f t="shared" si="5"/>
        <v>182.5</v>
      </c>
      <c r="M36" s="305">
        <f>+M35</f>
        <v>2737</v>
      </c>
      <c r="N36" s="318">
        <f>+N35</f>
        <v>171.0625</v>
      </c>
    </row>
    <row r="37" spans="1:14" ht="21" customHeight="1">
      <c r="A37" s="405"/>
      <c r="B37" s="32" t="s">
        <v>115</v>
      </c>
      <c r="C37" s="32" t="s">
        <v>116</v>
      </c>
      <c r="D37" s="32"/>
      <c r="E37" s="32" t="s">
        <v>21</v>
      </c>
      <c r="F37" s="42">
        <f t="shared" si="3"/>
        <v>4</v>
      </c>
      <c r="G37" s="43">
        <v>135</v>
      </c>
      <c r="H37" s="32">
        <v>172</v>
      </c>
      <c r="I37" s="32">
        <v>193</v>
      </c>
      <c r="J37" s="32">
        <v>149</v>
      </c>
      <c r="K37" s="34">
        <f t="shared" si="4"/>
        <v>649</v>
      </c>
      <c r="L37" s="35">
        <f t="shared" si="5"/>
        <v>162.25</v>
      </c>
      <c r="M37" s="305">
        <f>+M35</f>
        <v>2737</v>
      </c>
      <c r="N37" s="318">
        <f>++N35</f>
        <v>171.0625</v>
      </c>
    </row>
    <row r="38" spans="1:14" ht="21" customHeight="1" thickBot="1">
      <c r="A38" s="394"/>
      <c r="B38" s="46" t="s">
        <v>118</v>
      </c>
      <c r="C38" s="46" t="s">
        <v>119</v>
      </c>
      <c r="D38" s="46"/>
      <c r="E38" s="46" t="s">
        <v>21</v>
      </c>
      <c r="F38" s="47">
        <f t="shared" si="3"/>
        <v>4</v>
      </c>
      <c r="G38" s="48">
        <v>193</v>
      </c>
      <c r="H38" s="46">
        <v>175</v>
      </c>
      <c r="I38" s="46">
        <v>157</v>
      </c>
      <c r="J38" s="46">
        <v>174</v>
      </c>
      <c r="K38" s="36">
        <f t="shared" si="4"/>
        <v>699</v>
      </c>
      <c r="L38" s="37">
        <f t="shared" si="5"/>
        <v>174.75</v>
      </c>
      <c r="M38" s="306">
        <f>+M35</f>
        <v>2737</v>
      </c>
      <c r="N38" s="319">
        <f>+N35</f>
        <v>171.0625</v>
      </c>
    </row>
    <row r="39" spans="1:14" ht="21" customHeight="1"/>
    <row r="40" spans="1:14" ht="15.75" thickBot="1"/>
    <row r="41" spans="1:14" ht="20.25" customHeight="1" thickBot="1">
      <c r="B41" s="367" t="s">
        <v>177</v>
      </c>
      <c r="C41" s="368"/>
      <c r="D41" s="368"/>
      <c r="E41" s="369"/>
      <c r="F41" s="54"/>
      <c r="G41" s="374" t="s">
        <v>52</v>
      </c>
      <c r="H41" s="365"/>
      <c r="I41" s="365"/>
      <c r="J41" s="366"/>
    </row>
    <row r="42" spans="1:14" ht="20.25" customHeight="1" thickBot="1">
      <c r="A42" s="181" t="s">
        <v>42</v>
      </c>
      <c r="B42" s="180" t="s">
        <v>22</v>
      </c>
      <c r="C42" s="118" t="s">
        <v>23</v>
      </c>
      <c r="D42" s="118" t="s">
        <v>24</v>
      </c>
      <c r="E42" s="119" t="s">
        <v>25</v>
      </c>
      <c r="F42" s="198" t="s">
        <v>48</v>
      </c>
      <c r="G42" s="180" t="s">
        <v>26</v>
      </c>
      <c r="H42" s="118" t="s">
        <v>27</v>
      </c>
      <c r="I42" s="118" t="s">
        <v>28</v>
      </c>
      <c r="J42" s="118" t="s">
        <v>29</v>
      </c>
      <c r="K42" s="197" t="s">
        <v>43</v>
      </c>
      <c r="L42" s="335" t="s">
        <v>44</v>
      </c>
      <c r="M42" s="28" t="s">
        <v>183</v>
      </c>
      <c r="N42" s="28" t="s">
        <v>184</v>
      </c>
    </row>
    <row r="43" spans="1:14" ht="20.25" customHeight="1">
      <c r="A43" s="397">
        <v>1</v>
      </c>
      <c r="B43" s="131" t="s">
        <v>139</v>
      </c>
      <c r="C43" s="63" t="s">
        <v>140</v>
      </c>
      <c r="D43" s="63" t="s">
        <v>141</v>
      </c>
      <c r="E43" s="175" t="s">
        <v>20</v>
      </c>
      <c r="F43" s="179">
        <f t="shared" ref="F43:F56" si="6">COUNTIF(G43:J43,"&gt;0")</f>
        <v>4</v>
      </c>
      <c r="G43" s="290">
        <v>141</v>
      </c>
      <c r="H43" s="291">
        <v>169</v>
      </c>
      <c r="I43" s="291">
        <v>134</v>
      </c>
      <c r="J43" s="291">
        <v>142</v>
      </c>
      <c r="K43" s="29">
        <f t="shared" ref="K43:K56" si="7">+SUM(G43:J43)</f>
        <v>586</v>
      </c>
      <c r="L43" s="125">
        <f t="shared" ref="L43:L56" si="8">+K43/F43</f>
        <v>146.5</v>
      </c>
      <c r="M43" s="307">
        <f>+SUM(K43:K46)</f>
        <v>2493</v>
      </c>
      <c r="N43" s="312">
        <f>+M43/(F43+F44+F45+F46)</f>
        <v>155.8125</v>
      </c>
    </row>
    <row r="44" spans="1:14" ht="20.25" customHeight="1">
      <c r="A44" s="399"/>
      <c r="B44" s="64" t="s">
        <v>142</v>
      </c>
      <c r="C44" s="32" t="s">
        <v>140</v>
      </c>
      <c r="D44" s="32" t="s">
        <v>141</v>
      </c>
      <c r="E44" s="33" t="s">
        <v>20</v>
      </c>
      <c r="F44" s="169">
        <f t="shared" si="6"/>
        <v>4</v>
      </c>
      <c r="G44" s="292">
        <v>123</v>
      </c>
      <c r="H44" s="293">
        <v>136</v>
      </c>
      <c r="I44" s="293">
        <v>171</v>
      </c>
      <c r="J44" s="293">
        <v>140</v>
      </c>
      <c r="K44" s="43">
        <f t="shared" si="7"/>
        <v>570</v>
      </c>
      <c r="L44" s="35">
        <f t="shared" si="8"/>
        <v>142.5</v>
      </c>
      <c r="M44" s="305">
        <f>+M43</f>
        <v>2493</v>
      </c>
      <c r="N44" s="313">
        <f>+N43</f>
        <v>155.8125</v>
      </c>
    </row>
    <row r="45" spans="1:14" ht="20.25" customHeight="1">
      <c r="A45" s="399"/>
      <c r="B45" s="143" t="s">
        <v>115</v>
      </c>
      <c r="C45" s="52" t="s">
        <v>153</v>
      </c>
      <c r="D45" s="52" t="s">
        <v>18</v>
      </c>
      <c r="E45" s="65" t="s">
        <v>20</v>
      </c>
      <c r="F45" s="169">
        <f t="shared" si="6"/>
        <v>4</v>
      </c>
      <c r="G45" s="292">
        <v>147</v>
      </c>
      <c r="H45" s="293">
        <v>155</v>
      </c>
      <c r="I45" s="293">
        <v>180</v>
      </c>
      <c r="J45" s="293">
        <v>136</v>
      </c>
      <c r="K45" s="43">
        <f t="shared" si="7"/>
        <v>618</v>
      </c>
      <c r="L45" s="35">
        <f t="shared" si="8"/>
        <v>154.5</v>
      </c>
      <c r="M45" s="305">
        <f>+M43</f>
        <v>2493</v>
      </c>
      <c r="N45" s="313">
        <f>++N43</f>
        <v>155.8125</v>
      </c>
    </row>
    <row r="46" spans="1:14" ht="20.25" customHeight="1" thickBot="1">
      <c r="A46" s="398"/>
      <c r="B46" s="132" t="s">
        <v>167</v>
      </c>
      <c r="C46" s="46" t="s">
        <v>18</v>
      </c>
      <c r="D46" s="46" t="s">
        <v>168</v>
      </c>
      <c r="E46" s="62" t="s">
        <v>20</v>
      </c>
      <c r="F46" s="170">
        <f t="shared" si="6"/>
        <v>4</v>
      </c>
      <c r="G46" s="294">
        <v>137</v>
      </c>
      <c r="H46" s="295">
        <v>221</v>
      </c>
      <c r="I46" s="295">
        <v>185</v>
      </c>
      <c r="J46" s="295">
        <v>176</v>
      </c>
      <c r="K46" s="48">
        <f t="shared" si="7"/>
        <v>719</v>
      </c>
      <c r="L46" s="37">
        <f t="shared" si="8"/>
        <v>179.75</v>
      </c>
      <c r="M46" s="306">
        <f>+M43</f>
        <v>2493</v>
      </c>
      <c r="N46" s="314">
        <f>+N43</f>
        <v>155.8125</v>
      </c>
    </row>
    <row r="47" spans="1:14" ht="20.25" customHeight="1">
      <c r="A47" s="397">
        <v>2</v>
      </c>
      <c r="B47" s="131" t="s">
        <v>134</v>
      </c>
      <c r="C47" s="63" t="s">
        <v>97</v>
      </c>
      <c r="D47" s="63"/>
      <c r="E47" s="175" t="s">
        <v>135</v>
      </c>
      <c r="F47" s="179">
        <f t="shared" si="6"/>
        <v>4</v>
      </c>
      <c r="G47" s="290">
        <v>77</v>
      </c>
      <c r="H47" s="291">
        <v>78</v>
      </c>
      <c r="I47" s="291">
        <v>96</v>
      </c>
      <c r="J47" s="291">
        <v>93</v>
      </c>
      <c r="K47" s="29">
        <f t="shared" si="7"/>
        <v>344</v>
      </c>
      <c r="L47" s="125">
        <f t="shared" si="8"/>
        <v>86</v>
      </c>
      <c r="M47" s="307">
        <f>+SUM(K47:K50)</f>
        <v>2007</v>
      </c>
      <c r="N47" s="312">
        <f>+M47/(F47+F48+F49+F50)</f>
        <v>125.4375</v>
      </c>
    </row>
    <row r="48" spans="1:14" ht="20.25" customHeight="1">
      <c r="A48" s="399"/>
      <c r="B48" s="64" t="s">
        <v>136</v>
      </c>
      <c r="C48" s="32" t="s">
        <v>137</v>
      </c>
      <c r="D48" s="32"/>
      <c r="E48" s="33" t="s">
        <v>72</v>
      </c>
      <c r="F48" s="169">
        <f t="shared" si="6"/>
        <v>4</v>
      </c>
      <c r="G48" s="292">
        <v>136</v>
      </c>
      <c r="H48" s="293">
        <v>133</v>
      </c>
      <c r="I48" s="293">
        <v>146</v>
      </c>
      <c r="J48" s="293">
        <v>131</v>
      </c>
      <c r="K48" s="43">
        <f t="shared" si="7"/>
        <v>546</v>
      </c>
      <c r="L48" s="35">
        <f t="shared" si="8"/>
        <v>136.5</v>
      </c>
      <c r="M48" s="305">
        <f>+M47</f>
        <v>2007</v>
      </c>
      <c r="N48" s="313">
        <f>+N47</f>
        <v>125.4375</v>
      </c>
    </row>
    <row r="49" spans="1:14" ht="20.25" customHeight="1" thickBot="1">
      <c r="A49" s="398"/>
      <c r="B49" s="132" t="s">
        <v>146</v>
      </c>
      <c r="C49" s="46" t="s">
        <v>147</v>
      </c>
      <c r="D49" s="46"/>
      <c r="E49" s="62" t="s">
        <v>72</v>
      </c>
      <c r="F49" s="170">
        <f t="shared" si="6"/>
        <v>4</v>
      </c>
      <c r="G49" s="294">
        <v>135</v>
      </c>
      <c r="H49" s="295">
        <v>175</v>
      </c>
      <c r="I49" s="295">
        <v>164</v>
      </c>
      <c r="J49" s="295">
        <v>179</v>
      </c>
      <c r="K49" s="48">
        <f t="shared" si="7"/>
        <v>653</v>
      </c>
      <c r="L49" s="37">
        <f t="shared" si="8"/>
        <v>163.25</v>
      </c>
      <c r="M49" s="306">
        <f>+M47</f>
        <v>2007</v>
      </c>
      <c r="N49" s="350">
        <f>++N47</f>
        <v>125.4375</v>
      </c>
    </row>
    <row r="50" spans="1:14" ht="20.25" customHeight="1">
      <c r="A50" s="397">
        <v>3</v>
      </c>
      <c r="B50" s="131" t="s">
        <v>148</v>
      </c>
      <c r="C50" s="63" t="s">
        <v>170</v>
      </c>
      <c r="D50" s="63"/>
      <c r="E50" s="175" t="s">
        <v>72</v>
      </c>
      <c r="F50" s="179">
        <f t="shared" si="6"/>
        <v>4</v>
      </c>
      <c r="G50" s="290">
        <v>96</v>
      </c>
      <c r="H50" s="291">
        <v>117</v>
      </c>
      <c r="I50" s="291">
        <v>107</v>
      </c>
      <c r="J50" s="291">
        <v>144</v>
      </c>
      <c r="K50" s="29">
        <f t="shared" si="7"/>
        <v>464</v>
      </c>
      <c r="L50" s="125">
        <f t="shared" si="8"/>
        <v>116</v>
      </c>
      <c r="M50" s="347">
        <f>+M47</f>
        <v>2007</v>
      </c>
      <c r="N50" s="349">
        <f>+N47</f>
        <v>125.4375</v>
      </c>
    </row>
    <row r="51" spans="1:14" ht="20.25" customHeight="1">
      <c r="A51" s="399"/>
      <c r="B51" s="64" t="s">
        <v>138</v>
      </c>
      <c r="C51" s="32" t="s">
        <v>2</v>
      </c>
      <c r="D51" s="32" t="s">
        <v>88</v>
      </c>
      <c r="E51" s="33" t="s">
        <v>5</v>
      </c>
      <c r="F51" s="169">
        <f t="shared" si="6"/>
        <v>4</v>
      </c>
      <c r="G51" s="292">
        <v>130</v>
      </c>
      <c r="H51" s="293">
        <v>136</v>
      </c>
      <c r="I51" s="293">
        <v>125</v>
      </c>
      <c r="J51" s="293">
        <v>141</v>
      </c>
      <c r="K51" s="43">
        <f t="shared" si="7"/>
        <v>532</v>
      </c>
      <c r="L51" s="35">
        <f t="shared" si="8"/>
        <v>133</v>
      </c>
      <c r="M51" s="336">
        <f>+SUM(K51:K53)</f>
        <v>1817</v>
      </c>
      <c r="N51" s="348">
        <f>+M51/(F51+F52+F53)</f>
        <v>151.41666666666666</v>
      </c>
    </row>
    <row r="52" spans="1:14" ht="20.25" customHeight="1">
      <c r="A52" s="399"/>
      <c r="B52" s="64" t="s">
        <v>150</v>
      </c>
      <c r="C52" s="32" t="s">
        <v>102</v>
      </c>
      <c r="D52" s="32" t="s">
        <v>88</v>
      </c>
      <c r="E52" s="33" t="s">
        <v>5</v>
      </c>
      <c r="F52" s="169">
        <f t="shared" si="6"/>
        <v>4</v>
      </c>
      <c r="G52" s="296">
        <v>125</v>
      </c>
      <c r="H52" s="297">
        <v>120</v>
      </c>
      <c r="I52" s="297">
        <v>183</v>
      </c>
      <c r="J52" s="297">
        <v>98</v>
      </c>
      <c r="K52" s="43">
        <f t="shared" si="7"/>
        <v>526</v>
      </c>
      <c r="L52" s="35">
        <f t="shared" si="8"/>
        <v>131.5</v>
      </c>
      <c r="M52" s="305">
        <f>+M51</f>
        <v>1817</v>
      </c>
      <c r="N52" s="313">
        <f>+N51</f>
        <v>151.41666666666666</v>
      </c>
    </row>
    <row r="53" spans="1:14" ht="20.25" customHeight="1" thickBot="1">
      <c r="A53" s="398"/>
      <c r="B53" s="132" t="s">
        <v>151</v>
      </c>
      <c r="C53" s="46" t="s">
        <v>152</v>
      </c>
      <c r="D53" s="46" t="s">
        <v>18</v>
      </c>
      <c r="E53" s="62" t="s">
        <v>5</v>
      </c>
      <c r="F53" s="170">
        <f t="shared" si="6"/>
        <v>4</v>
      </c>
      <c r="G53" s="298">
        <v>178</v>
      </c>
      <c r="H53" s="299">
        <v>215</v>
      </c>
      <c r="I53" s="299">
        <v>183</v>
      </c>
      <c r="J53" s="299">
        <v>183</v>
      </c>
      <c r="K53" s="48">
        <f t="shared" si="7"/>
        <v>759</v>
      </c>
      <c r="L53" s="37">
        <f t="shared" si="8"/>
        <v>189.75</v>
      </c>
      <c r="M53" s="306">
        <f>+M51</f>
        <v>1817</v>
      </c>
      <c r="N53" s="314">
        <f>++N51</f>
        <v>151.41666666666666</v>
      </c>
    </row>
    <row r="54" spans="1:14" ht="20.25" customHeight="1">
      <c r="A54" s="397">
        <v>4</v>
      </c>
      <c r="B54" s="131" t="s">
        <v>143</v>
      </c>
      <c r="C54" s="63" t="s">
        <v>144</v>
      </c>
      <c r="D54" s="63"/>
      <c r="E54" s="175" t="s">
        <v>21</v>
      </c>
      <c r="F54" s="179">
        <f t="shared" si="6"/>
        <v>4</v>
      </c>
      <c r="G54" s="290">
        <v>134</v>
      </c>
      <c r="H54" s="291">
        <v>133</v>
      </c>
      <c r="I54" s="291">
        <v>148</v>
      </c>
      <c r="J54" s="291">
        <v>155</v>
      </c>
      <c r="K54" s="29">
        <f t="shared" si="7"/>
        <v>570</v>
      </c>
      <c r="L54" s="125">
        <f t="shared" si="8"/>
        <v>142.5</v>
      </c>
      <c r="M54" s="307">
        <f>+SUM(K54:K56)</f>
        <v>1538</v>
      </c>
      <c r="N54" s="312">
        <f>+M54/(F54+F55+F56)</f>
        <v>128.16666666666666</v>
      </c>
    </row>
    <row r="55" spans="1:14" ht="20.25" customHeight="1">
      <c r="A55" s="399"/>
      <c r="B55" s="192" t="s">
        <v>145</v>
      </c>
      <c r="C55" s="202" t="s">
        <v>141</v>
      </c>
      <c r="D55" s="202" t="s">
        <v>93</v>
      </c>
      <c r="E55" s="203" t="s">
        <v>21</v>
      </c>
      <c r="F55" s="204">
        <f t="shared" si="6"/>
        <v>4</v>
      </c>
      <c r="G55" s="300">
        <v>121</v>
      </c>
      <c r="H55" s="301">
        <v>114</v>
      </c>
      <c r="I55" s="301">
        <v>133</v>
      </c>
      <c r="J55" s="301">
        <v>111</v>
      </c>
      <c r="K55" s="201">
        <f t="shared" si="7"/>
        <v>479</v>
      </c>
      <c r="L55" s="220">
        <f t="shared" si="8"/>
        <v>119.75</v>
      </c>
      <c r="M55" s="305">
        <f>+M54</f>
        <v>1538</v>
      </c>
      <c r="N55" s="313">
        <f>+N54</f>
        <v>128.16666666666666</v>
      </c>
    </row>
    <row r="56" spans="1:14" ht="20.25" customHeight="1" thickBot="1">
      <c r="A56" s="398"/>
      <c r="B56" s="132" t="s">
        <v>154</v>
      </c>
      <c r="C56" s="46" t="s">
        <v>57</v>
      </c>
      <c r="D56" s="46" t="s">
        <v>155</v>
      </c>
      <c r="E56" s="62" t="s">
        <v>156</v>
      </c>
      <c r="F56" s="170">
        <f t="shared" si="6"/>
        <v>4</v>
      </c>
      <c r="G56" s="298">
        <v>106</v>
      </c>
      <c r="H56" s="299">
        <v>139</v>
      </c>
      <c r="I56" s="299">
        <v>122</v>
      </c>
      <c r="J56" s="299">
        <v>122</v>
      </c>
      <c r="K56" s="48">
        <f t="shared" si="7"/>
        <v>489</v>
      </c>
      <c r="L56" s="37">
        <f t="shared" si="8"/>
        <v>122.25</v>
      </c>
      <c r="M56" s="306">
        <f>+M54</f>
        <v>1538</v>
      </c>
      <c r="N56" s="314">
        <f>++N54</f>
        <v>128.16666666666666</v>
      </c>
    </row>
    <row r="62" spans="1:14">
      <c r="H62" s="28" t="s">
        <v>185</v>
      </c>
    </row>
  </sheetData>
  <sortState ref="B23:N38">
    <sortCondition descending="1" ref="M23:M38"/>
  </sortState>
  <mergeCells count="20">
    <mergeCell ref="A50:A53"/>
    <mergeCell ref="A54:A56"/>
    <mergeCell ref="B1:L1"/>
    <mergeCell ref="G2:J2"/>
    <mergeCell ref="K2:L2"/>
    <mergeCell ref="B21:E21"/>
    <mergeCell ref="G21:J21"/>
    <mergeCell ref="B41:E41"/>
    <mergeCell ref="G41:J41"/>
    <mergeCell ref="B2:F2"/>
    <mergeCell ref="A23:A26"/>
    <mergeCell ref="A27:A30"/>
    <mergeCell ref="A31:A34"/>
    <mergeCell ref="A35:A38"/>
    <mergeCell ref="A4:A7"/>
    <mergeCell ref="A8:A11"/>
    <mergeCell ref="A12:A15"/>
    <mergeCell ref="A16:A19"/>
    <mergeCell ref="A43:A46"/>
    <mergeCell ref="A47:A49"/>
  </mergeCells>
  <pageMargins left="0.70866141732283472" right="0.70866141732283472" top="0.74803149606299213" bottom="0.74803149606299213" header="0.31496062992125984" footer="0.31496062992125984"/>
  <pageSetup scale="66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G16" sqref="G16"/>
    </sheetView>
  </sheetViews>
  <sheetFormatPr baseColWidth="10" defaultRowHeight="15"/>
  <cols>
    <col min="1" max="1" width="25.140625" customWidth="1"/>
    <col min="17" max="17" width="11.42578125" customWidth="1"/>
  </cols>
  <sheetData>
    <row r="2" spans="1:4">
      <c r="A2" t="s">
        <v>67</v>
      </c>
      <c r="B2" t="s">
        <v>65</v>
      </c>
      <c r="C2" t="s">
        <v>66</v>
      </c>
      <c r="D2" t="s">
        <v>43</v>
      </c>
    </row>
    <row r="3" spans="1:4">
      <c r="A3" t="s">
        <v>62</v>
      </c>
      <c r="D3">
        <f>+B3+C3</f>
        <v>0</v>
      </c>
    </row>
    <row r="4" spans="1:4">
      <c r="A4" s="26" t="s">
        <v>63</v>
      </c>
      <c r="B4" s="26"/>
      <c r="C4" s="26"/>
      <c r="D4" s="26">
        <f t="shared" ref="D4:D5" si="0">+B4+C4</f>
        <v>0</v>
      </c>
    </row>
    <row r="5" spans="1:4">
      <c r="A5" t="s">
        <v>64</v>
      </c>
      <c r="D5">
        <f t="shared" si="0"/>
        <v>0</v>
      </c>
    </row>
    <row r="7" spans="1:4">
      <c r="A7" t="s">
        <v>69</v>
      </c>
    </row>
    <row r="8" spans="1:4">
      <c r="A8" t="s">
        <v>68</v>
      </c>
      <c r="B8" t="s">
        <v>65</v>
      </c>
      <c r="C8" t="s">
        <v>66</v>
      </c>
      <c r="D8" t="s">
        <v>43</v>
      </c>
    </row>
    <row r="9" spans="1:4">
      <c r="A9" t="s">
        <v>62</v>
      </c>
      <c r="D9">
        <f>SUM(B9:C9)</f>
        <v>0</v>
      </c>
    </row>
    <row r="10" spans="1:4">
      <c r="A10" s="26" t="s">
        <v>63</v>
      </c>
      <c r="B10" s="26"/>
      <c r="C10" s="26"/>
      <c r="D10" s="26">
        <f t="shared" ref="D10:D11" si="1">SUM(B10:C10)</f>
        <v>0</v>
      </c>
    </row>
    <row r="11" spans="1:4">
      <c r="A11" t="s">
        <v>64</v>
      </c>
      <c r="D11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topLeftCell="A13" workbookViewId="0">
      <selection activeCell="F52" sqref="F52:G52"/>
    </sheetView>
  </sheetViews>
  <sheetFormatPr baseColWidth="10" defaultRowHeight="15"/>
  <cols>
    <col min="1" max="1" width="6.28515625" customWidth="1"/>
    <col min="2" max="2" width="13.28515625" customWidth="1"/>
    <col min="3" max="4" width="10.85546875" customWidth="1"/>
    <col min="5" max="8" width="17.5703125" customWidth="1"/>
  </cols>
  <sheetData>
    <row r="1" spans="1:8" ht="27.75" customHeight="1">
      <c r="A1" s="70"/>
      <c r="B1" s="419" t="s">
        <v>160</v>
      </c>
      <c r="C1" s="419"/>
      <c r="D1" s="419"/>
      <c r="E1" s="419"/>
      <c r="F1" s="419"/>
      <c r="G1" s="419"/>
      <c r="H1" s="419"/>
    </row>
    <row r="2" spans="1:8" ht="15.75">
      <c r="A2" s="70"/>
      <c r="B2" s="70"/>
      <c r="C2" s="70"/>
      <c r="D2" s="70"/>
      <c r="E2" s="420" t="s">
        <v>161</v>
      </c>
      <c r="F2" s="420"/>
      <c r="G2" s="420"/>
      <c r="H2" s="420"/>
    </row>
    <row r="3" spans="1:8" ht="15.75">
      <c r="A3" s="4" t="s">
        <v>42</v>
      </c>
      <c r="B3" s="19" t="s">
        <v>50</v>
      </c>
      <c r="C3" s="19" t="s">
        <v>162</v>
      </c>
      <c r="D3" s="19" t="s">
        <v>163</v>
      </c>
      <c r="E3" s="19" t="s">
        <v>22</v>
      </c>
      <c r="F3" s="19" t="s">
        <v>23</v>
      </c>
      <c r="G3" s="19" t="s">
        <v>24</v>
      </c>
      <c r="H3" s="19" t="s">
        <v>25</v>
      </c>
    </row>
    <row r="4" spans="1:8" ht="15.75">
      <c r="A4" s="71">
        <v>1</v>
      </c>
      <c r="B4" s="31"/>
      <c r="C4" s="416"/>
      <c r="D4" s="416"/>
      <c r="E4" s="32" t="s">
        <v>70</v>
      </c>
      <c r="F4" s="32" t="s">
        <v>71</v>
      </c>
      <c r="G4" s="32"/>
      <c r="H4" s="32" t="s">
        <v>72</v>
      </c>
    </row>
    <row r="5" spans="1:8" ht="15.75">
      <c r="A5" s="71">
        <v>2</v>
      </c>
      <c r="B5" s="31"/>
      <c r="C5" s="416"/>
      <c r="D5" s="416"/>
      <c r="E5" s="32" t="s">
        <v>73</v>
      </c>
      <c r="F5" s="32" t="s">
        <v>74</v>
      </c>
      <c r="G5" s="32"/>
      <c r="H5" s="32" t="s">
        <v>72</v>
      </c>
    </row>
    <row r="6" spans="1:8" ht="15.75">
      <c r="A6" s="71">
        <v>3</v>
      </c>
      <c r="B6" s="31"/>
      <c r="C6" s="416"/>
      <c r="D6" s="416"/>
      <c r="E6" s="32" t="s">
        <v>75</v>
      </c>
      <c r="F6" s="32" t="s">
        <v>76</v>
      </c>
      <c r="G6" s="32"/>
      <c r="H6" s="32" t="s">
        <v>72</v>
      </c>
    </row>
    <row r="7" spans="1:8" ht="15.75">
      <c r="A7" s="71">
        <v>4</v>
      </c>
      <c r="B7" s="31"/>
      <c r="C7" s="416"/>
      <c r="D7" s="416"/>
      <c r="E7" s="32" t="s">
        <v>77</v>
      </c>
      <c r="F7" s="32" t="s">
        <v>78</v>
      </c>
      <c r="G7" s="32"/>
      <c r="H7" s="32" t="s">
        <v>72</v>
      </c>
    </row>
    <row r="8" spans="1:8" ht="15.75">
      <c r="A8" s="71">
        <v>5</v>
      </c>
      <c r="B8" s="31"/>
      <c r="C8" s="416"/>
      <c r="D8" s="416"/>
      <c r="E8" s="32" t="s">
        <v>79</v>
      </c>
      <c r="F8" s="32" t="s">
        <v>80</v>
      </c>
      <c r="G8" s="32" t="s">
        <v>81</v>
      </c>
      <c r="H8" s="32" t="s">
        <v>5</v>
      </c>
    </row>
    <row r="9" spans="1:8" ht="15.75">
      <c r="A9" s="71">
        <v>6</v>
      </c>
      <c r="B9" s="31"/>
      <c r="C9" s="416"/>
      <c r="D9" s="416"/>
      <c r="E9" s="32" t="s">
        <v>82</v>
      </c>
      <c r="F9" s="32" t="s">
        <v>0</v>
      </c>
      <c r="G9" s="32" t="s">
        <v>1</v>
      </c>
      <c r="H9" s="32" t="s">
        <v>5</v>
      </c>
    </row>
    <row r="10" spans="1:8" ht="15.75">
      <c r="A10" s="71">
        <v>7</v>
      </c>
      <c r="B10" s="31"/>
      <c r="C10" s="416"/>
      <c r="D10" s="416"/>
      <c r="E10" s="32" t="s">
        <v>83</v>
      </c>
      <c r="F10" s="32" t="s">
        <v>84</v>
      </c>
      <c r="G10" s="32" t="s">
        <v>85</v>
      </c>
      <c r="H10" s="32" t="s">
        <v>5</v>
      </c>
    </row>
    <row r="11" spans="1:8" ht="15.75">
      <c r="A11" s="71">
        <v>8</v>
      </c>
      <c r="B11" s="31"/>
      <c r="C11" s="416"/>
      <c r="D11" s="416"/>
      <c r="E11" s="32" t="s">
        <v>86</v>
      </c>
      <c r="F11" s="32" t="s">
        <v>87</v>
      </c>
      <c r="G11" s="32" t="s">
        <v>88</v>
      </c>
      <c r="H11" s="32" t="s">
        <v>5</v>
      </c>
    </row>
    <row r="12" spans="1:8" ht="15.75">
      <c r="A12" s="71">
        <v>9</v>
      </c>
      <c r="B12" s="31"/>
      <c r="C12" s="416"/>
      <c r="D12" s="416"/>
      <c r="E12" s="32" t="s">
        <v>89</v>
      </c>
      <c r="F12" s="32" t="s">
        <v>10</v>
      </c>
      <c r="G12" s="32" t="s">
        <v>90</v>
      </c>
      <c r="H12" s="32" t="s">
        <v>20</v>
      </c>
    </row>
    <row r="13" spans="1:8" ht="15.75">
      <c r="A13" s="71">
        <v>10</v>
      </c>
      <c r="B13" s="31"/>
      <c r="C13" s="416"/>
      <c r="D13" s="416"/>
      <c r="E13" s="32" t="s">
        <v>8</v>
      </c>
      <c r="F13" s="32" t="s">
        <v>91</v>
      </c>
      <c r="G13" s="32" t="s">
        <v>90</v>
      </c>
      <c r="H13" s="32" t="s">
        <v>20</v>
      </c>
    </row>
    <row r="14" spans="1:8" ht="15.75">
      <c r="A14" s="71">
        <v>11</v>
      </c>
      <c r="B14" s="31"/>
      <c r="C14" s="416"/>
      <c r="D14" s="416"/>
      <c r="E14" s="32" t="s">
        <v>8</v>
      </c>
      <c r="F14" s="32" t="s">
        <v>11</v>
      </c>
      <c r="G14" s="32" t="s">
        <v>12</v>
      </c>
      <c r="H14" s="32" t="s">
        <v>20</v>
      </c>
    </row>
    <row r="15" spans="1:8" ht="15.75">
      <c r="A15" s="71">
        <v>12</v>
      </c>
      <c r="B15" s="31"/>
      <c r="C15" s="416"/>
      <c r="D15" s="416"/>
      <c r="E15" s="32" t="s">
        <v>6</v>
      </c>
      <c r="F15" s="32" t="s">
        <v>3</v>
      </c>
      <c r="G15" s="32" t="s">
        <v>7</v>
      </c>
      <c r="H15" s="32" t="s">
        <v>20</v>
      </c>
    </row>
    <row r="16" spans="1:8" ht="15.75">
      <c r="A16" s="71">
        <v>13</v>
      </c>
      <c r="B16" s="31"/>
      <c r="C16" s="416"/>
      <c r="D16" s="416"/>
      <c r="E16" s="32" t="s">
        <v>92</v>
      </c>
      <c r="F16" s="32" t="s">
        <v>93</v>
      </c>
      <c r="G16" s="32"/>
      <c r="H16" s="32" t="s">
        <v>21</v>
      </c>
    </row>
    <row r="17" spans="1:8" ht="15.75">
      <c r="A17" s="71">
        <v>14</v>
      </c>
      <c r="B17" s="31"/>
      <c r="C17" s="416"/>
      <c r="D17" s="416"/>
      <c r="E17" s="32" t="s">
        <v>94</v>
      </c>
      <c r="F17" s="32" t="s">
        <v>13</v>
      </c>
      <c r="G17" s="32"/>
      <c r="H17" s="32" t="s">
        <v>21</v>
      </c>
    </row>
    <row r="18" spans="1:8" ht="15.75">
      <c r="A18" s="71">
        <v>15</v>
      </c>
      <c r="B18" s="31"/>
      <c r="C18" s="416"/>
      <c r="D18" s="416"/>
      <c r="E18" s="32" t="s">
        <v>55</v>
      </c>
      <c r="F18" s="32" t="s">
        <v>56</v>
      </c>
      <c r="G18" s="32" t="s">
        <v>61</v>
      </c>
      <c r="H18" s="32" t="s">
        <v>21</v>
      </c>
    </row>
    <row r="19" spans="1:8" ht="15.75">
      <c r="A19" s="71">
        <v>16</v>
      </c>
      <c r="B19" s="31"/>
      <c r="C19" s="416"/>
      <c r="D19" s="416"/>
      <c r="E19" s="32" t="s">
        <v>53</v>
      </c>
      <c r="F19" s="32" t="s">
        <v>54</v>
      </c>
      <c r="G19" s="32" t="s">
        <v>60</v>
      </c>
      <c r="H19" s="32" t="s">
        <v>21</v>
      </c>
    </row>
    <row r="20" spans="1:8" ht="15.75">
      <c r="A20" s="72"/>
      <c r="B20" s="73"/>
      <c r="C20" s="73"/>
      <c r="D20" s="73"/>
      <c r="E20" s="417" t="s">
        <v>164</v>
      </c>
      <c r="F20" s="418"/>
      <c r="G20" s="418"/>
      <c r="H20" s="418"/>
    </row>
    <row r="21" spans="1:8" ht="15.75">
      <c r="A21" s="71">
        <v>1</v>
      </c>
      <c r="B21" s="31"/>
      <c r="C21" s="416"/>
      <c r="D21" s="416"/>
      <c r="E21" s="32" t="s">
        <v>96</v>
      </c>
      <c r="F21" s="32" t="s">
        <v>97</v>
      </c>
      <c r="G21" s="32"/>
      <c r="H21" s="32" t="s">
        <v>72</v>
      </c>
    </row>
    <row r="22" spans="1:8" ht="15.75">
      <c r="A22" s="71">
        <v>2</v>
      </c>
      <c r="B22" s="31"/>
      <c r="C22" s="416"/>
      <c r="D22" s="416"/>
      <c r="E22" s="32" t="s">
        <v>98</v>
      </c>
      <c r="F22" s="32" t="s">
        <v>59</v>
      </c>
      <c r="G22" s="32"/>
      <c r="H22" s="32" t="s">
        <v>72</v>
      </c>
    </row>
    <row r="23" spans="1:8" ht="15.75">
      <c r="A23" s="71">
        <v>3</v>
      </c>
      <c r="B23" s="31"/>
      <c r="C23" s="416"/>
      <c r="D23" s="416"/>
      <c r="E23" s="32" t="s">
        <v>99</v>
      </c>
      <c r="F23" s="32" t="s">
        <v>100</v>
      </c>
      <c r="G23" s="32"/>
      <c r="H23" s="32" t="s">
        <v>72</v>
      </c>
    </row>
    <row r="24" spans="1:8" ht="15.75">
      <c r="A24" s="71">
        <v>4</v>
      </c>
      <c r="B24" s="31"/>
      <c r="C24" s="416"/>
      <c r="D24" s="416"/>
      <c r="E24" s="32" t="s">
        <v>101</v>
      </c>
      <c r="F24" s="32" t="s">
        <v>9</v>
      </c>
      <c r="G24" s="32"/>
      <c r="H24" s="32" t="s">
        <v>72</v>
      </c>
    </row>
    <row r="25" spans="1:8" ht="15.75">
      <c r="A25" s="71">
        <v>5</v>
      </c>
      <c r="B25" s="31"/>
      <c r="C25" s="416"/>
      <c r="D25" s="416"/>
      <c r="E25" s="32" t="s">
        <v>99</v>
      </c>
      <c r="F25" s="32" t="s">
        <v>102</v>
      </c>
      <c r="G25" s="32" t="s">
        <v>88</v>
      </c>
      <c r="H25" s="32" t="s">
        <v>5</v>
      </c>
    </row>
    <row r="26" spans="1:8" ht="15.75">
      <c r="A26" s="71">
        <v>6</v>
      </c>
      <c r="B26" s="31"/>
      <c r="C26" s="416"/>
      <c r="D26" s="416"/>
      <c r="E26" s="32" t="s">
        <v>103</v>
      </c>
      <c r="F26" s="32" t="s">
        <v>104</v>
      </c>
      <c r="G26" s="32" t="s">
        <v>105</v>
      </c>
      <c r="H26" s="32" t="s">
        <v>5</v>
      </c>
    </row>
    <row r="27" spans="1:8" ht="15.75">
      <c r="A27" s="71">
        <v>7</v>
      </c>
      <c r="B27" s="31"/>
      <c r="C27" s="416"/>
      <c r="D27" s="416"/>
      <c r="E27" s="32" t="s">
        <v>106</v>
      </c>
      <c r="F27" s="32" t="s">
        <v>4</v>
      </c>
      <c r="G27" s="32" t="s">
        <v>107</v>
      </c>
      <c r="H27" s="32" t="s">
        <v>5</v>
      </c>
    </row>
    <row r="28" spans="1:8" ht="15.75">
      <c r="A28" s="71">
        <v>8</v>
      </c>
      <c r="B28" s="31"/>
      <c r="C28" s="416"/>
      <c r="D28" s="416"/>
      <c r="E28" s="32" t="s">
        <v>108</v>
      </c>
      <c r="F28" s="32" t="s">
        <v>109</v>
      </c>
      <c r="G28" s="32" t="s">
        <v>110</v>
      </c>
      <c r="H28" s="32" t="s">
        <v>5</v>
      </c>
    </row>
    <row r="29" spans="1:8" ht="15.75">
      <c r="A29" s="71">
        <v>9</v>
      </c>
      <c r="B29" s="31"/>
      <c r="C29" s="416"/>
      <c r="D29" s="416"/>
      <c r="E29" s="32" t="s">
        <v>14</v>
      </c>
      <c r="F29" s="32" t="s">
        <v>16</v>
      </c>
      <c r="G29" s="32" t="s">
        <v>17</v>
      </c>
      <c r="H29" s="32" t="s">
        <v>20</v>
      </c>
    </row>
    <row r="30" spans="1:8" ht="15.75">
      <c r="A30" s="71">
        <v>10</v>
      </c>
      <c r="B30" s="31"/>
      <c r="C30" s="416"/>
      <c r="D30" s="416"/>
      <c r="E30" s="32" t="s">
        <v>111</v>
      </c>
      <c r="F30" s="32" t="s">
        <v>112</v>
      </c>
      <c r="G30" s="32" t="s">
        <v>113</v>
      </c>
      <c r="H30" s="32" t="s">
        <v>20</v>
      </c>
    </row>
    <row r="31" spans="1:8" ht="15.75">
      <c r="A31" s="71">
        <v>11</v>
      </c>
      <c r="B31" s="31"/>
      <c r="C31" s="416"/>
      <c r="D31" s="416"/>
      <c r="E31" s="32" t="s">
        <v>99</v>
      </c>
      <c r="F31" s="32" t="s">
        <v>102</v>
      </c>
      <c r="G31" s="32" t="s">
        <v>114</v>
      </c>
      <c r="H31" s="32" t="s">
        <v>20</v>
      </c>
    </row>
    <row r="32" spans="1:8" ht="15.75">
      <c r="A32" s="71">
        <v>12</v>
      </c>
      <c r="B32" s="31"/>
      <c r="C32" s="416"/>
      <c r="D32" s="416"/>
      <c r="E32" s="32" t="s">
        <v>15</v>
      </c>
      <c r="F32" s="32" t="s">
        <v>18</v>
      </c>
      <c r="G32" s="32" t="s">
        <v>19</v>
      </c>
      <c r="H32" s="32" t="s">
        <v>20</v>
      </c>
    </row>
    <row r="33" spans="1:8" ht="15.75">
      <c r="A33" s="71">
        <v>13</v>
      </c>
      <c r="B33" s="31"/>
      <c r="C33" s="416"/>
      <c r="D33" s="416"/>
      <c r="E33" s="32" t="s">
        <v>115</v>
      </c>
      <c r="F33" s="32" t="s">
        <v>116</v>
      </c>
      <c r="G33" s="32"/>
      <c r="H33" s="32" t="s">
        <v>21</v>
      </c>
    </row>
    <row r="34" spans="1:8" ht="15.75">
      <c r="A34" s="71">
        <v>14</v>
      </c>
      <c r="B34" s="31"/>
      <c r="C34" s="416"/>
      <c r="D34" s="416"/>
      <c r="E34" s="32" t="s">
        <v>117</v>
      </c>
      <c r="F34" s="32" t="s">
        <v>7</v>
      </c>
      <c r="G34" s="32"/>
      <c r="H34" s="32" t="s">
        <v>21</v>
      </c>
    </row>
    <row r="35" spans="1:8" ht="15.75">
      <c r="A35" s="71">
        <v>15</v>
      </c>
      <c r="B35" s="31"/>
      <c r="C35" s="416"/>
      <c r="D35" s="416"/>
      <c r="E35" s="32" t="s">
        <v>118</v>
      </c>
      <c r="F35" s="32" t="s">
        <v>119</v>
      </c>
      <c r="G35" s="32"/>
      <c r="H35" s="32" t="s">
        <v>21</v>
      </c>
    </row>
    <row r="36" spans="1:8" ht="15.75">
      <c r="A36" s="71">
        <v>16</v>
      </c>
      <c r="B36" s="31"/>
      <c r="C36" s="416"/>
      <c r="D36" s="416"/>
      <c r="E36" s="32" t="s">
        <v>120</v>
      </c>
      <c r="F36" s="32" t="s">
        <v>121</v>
      </c>
      <c r="G36" s="32"/>
      <c r="H36" s="32" t="s">
        <v>21</v>
      </c>
    </row>
    <row r="37" spans="1:8" ht="15.75">
      <c r="A37" s="71"/>
      <c r="B37" s="74"/>
      <c r="C37" s="74"/>
      <c r="D37" s="74"/>
      <c r="E37" s="408" t="s">
        <v>165</v>
      </c>
      <c r="F37" s="408"/>
      <c r="G37" s="408"/>
      <c r="H37" s="409"/>
    </row>
    <row r="38" spans="1:8" ht="15.75">
      <c r="A38" s="71">
        <v>1</v>
      </c>
      <c r="B38" s="75"/>
      <c r="C38" s="75"/>
      <c r="D38" s="410"/>
      <c r="E38" s="32" t="s">
        <v>122</v>
      </c>
      <c r="F38" s="32" t="s">
        <v>123</v>
      </c>
      <c r="G38" s="32"/>
      <c r="H38" s="44" t="s">
        <v>72</v>
      </c>
    </row>
    <row r="39" spans="1:8" ht="15.75">
      <c r="A39" s="71">
        <v>2</v>
      </c>
      <c r="B39" s="75"/>
      <c r="C39" s="75"/>
      <c r="D39" s="411"/>
      <c r="E39" s="32" t="s">
        <v>124</v>
      </c>
      <c r="F39" s="32" t="s">
        <v>125</v>
      </c>
      <c r="G39" s="32" t="s">
        <v>126</v>
      </c>
      <c r="H39" s="44" t="s">
        <v>5</v>
      </c>
    </row>
    <row r="40" spans="1:8" ht="15.75">
      <c r="A40" s="71">
        <v>3</v>
      </c>
      <c r="B40" s="75"/>
      <c r="C40" s="75"/>
      <c r="D40" s="412"/>
      <c r="E40" s="32" t="s">
        <v>127</v>
      </c>
      <c r="F40" s="32" t="s">
        <v>7</v>
      </c>
      <c r="G40" s="32" t="s">
        <v>128</v>
      </c>
      <c r="H40" s="44" t="s">
        <v>21</v>
      </c>
    </row>
    <row r="41" spans="1:8" ht="15.75">
      <c r="A41" s="71"/>
      <c r="B41" s="75"/>
      <c r="C41" s="75"/>
      <c r="D41" s="75"/>
      <c r="E41" s="32"/>
      <c r="F41" s="32"/>
      <c r="G41" s="32"/>
      <c r="H41" s="44"/>
    </row>
    <row r="42" spans="1:8" ht="15.75">
      <c r="A42" s="71">
        <v>1</v>
      </c>
      <c r="B42" s="76"/>
      <c r="C42" s="76"/>
      <c r="D42" s="413"/>
      <c r="E42" s="32" t="s">
        <v>129</v>
      </c>
      <c r="F42" s="32" t="s">
        <v>9</v>
      </c>
      <c r="G42" s="32"/>
      <c r="H42" s="44" t="s">
        <v>72</v>
      </c>
    </row>
    <row r="43" spans="1:8" ht="15.75">
      <c r="A43" s="71">
        <v>2</v>
      </c>
      <c r="B43" s="76"/>
      <c r="C43" s="76"/>
      <c r="D43" s="414"/>
      <c r="E43" s="32" t="s">
        <v>130</v>
      </c>
      <c r="F43" s="32" t="s">
        <v>131</v>
      </c>
      <c r="G43" s="32" t="s">
        <v>87</v>
      </c>
      <c r="H43" s="44" t="s">
        <v>5</v>
      </c>
    </row>
    <row r="44" spans="1:8" ht="15.75">
      <c r="A44" s="71">
        <v>3</v>
      </c>
      <c r="B44" s="76"/>
      <c r="C44" s="76"/>
      <c r="D44" s="415"/>
      <c r="E44" s="32" t="s">
        <v>132</v>
      </c>
      <c r="F44" s="32" t="s">
        <v>7</v>
      </c>
      <c r="G44" s="32"/>
      <c r="H44" s="44" t="s">
        <v>21</v>
      </c>
    </row>
    <row r="45" spans="1:8" ht="15.75">
      <c r="A45" s="71"/>
      <c r="B45" s="77"/>
      <c r="C45" s="78"/>
      <c r="D45" s="74"/>
      <c r="E45" s="79"/>
      <c r="F45" s="79"/>
      <c r="G45" s="80" t="s">
        <v>157</v>
      </c>
      <c r="H45" s="81"/>
    </row>
    <row r="46" spans="1:8" ht="15.75">
      <c r="A46" s="71">
        <v>1</v>
      </c>
      <c r="B46" s="76"/>
      <c r="C46" s="406"/>
      <c r="D46" s="406"/>
      <c r="E46" s="32" t="s">
        <v>134</v>
      </c>
      <c r="F46" s="32" t="s">
        <v>97</v>
      </c>
      <c r="G46" s="32"/>
      <c r="H46" s="32" t="s">
        <v>135</v>
      </c>
    </row>
    <row r="47" spans="1:8" ht="15.75">
      <c r="A47" s="71">
        <v>2</v>
      </c>
      <c r="B47" s="76"/>
      <c r="C47" s="406"/>
      <c r="D47" s="406"/>
      <c r="E47" s="32" t="s">
        <v>136</v>
      </c>
      <c r="F47" s="32" t="s">
        <v>137</v>
      </c>
      <c r="G47" s="32"/>
      <c r="H47" s="32" t="s">
        <v>72</v>
      </c>
    </row>
    <row r="48" spans="1:8" ht="15.75">
      <c r="A48" s="71">
        <v>3</v>
      </c>
      <c r="B48" s="76"/>
      <c r="C48" s="82"/>
      <c r="D48" s="82"/>
      <c r="E48" s="32" t="s">
        <v>138</v>
      </c>
      <c r="F48" s="32" t="s">
        <v>2</v>
      </c>
      <c r="G48" s="32" t="s">
        <v>88</v>
      </c>
      <c r="H48" s="32" t="s">
        <v>5</v>
      </c>
    </row>
    <row r="49" spans="1:8" ht="15.75">
      <c r="A49" s="71">
        <v>4</v>
      </c>
      <c r="B49" s="76"/>
      <c r="C49" s="406"/>
      <c r="D49" s="406"/>
      <c r="E49" s="32" t="s">
        <v>139</v>
      </c>
      <c r="F49" s="32" t="s">
        <v>140</v>
      </c>
      <c r="G49" s="32" t="s">
        <v>141</v>
      </c>
      <c r="H49" s="32" t="s">
        <v>20</v>
      </c>
    </row>
    <row r="50" spans="1:8" ht="15.75">
      <c r="A50" s="71">
        <v>5</v>
      </c>
      <c r="B50" s="76"/>
      <c r="C50" s="406"/>
      <c r="D50" s="406"/>
      <c r="E50" s="32" t="s">
        <v>142</v>
      </c>
      <c r="F50" s="32" t="s">
        <v>140</v>
      </c>
      <c r="G50" s="32" t="s">
        <v>141</v>
      </c>
      <c r="H50" s="32" t="s">
        <v>20</v>
      </c>
    </row>
    <row r="51" spans="1:8" ht="15.75">
      <c r="A51" s="71">
        <v>6</v>
      </c>
      <c r="B51" s="76"/>
      <c r="C51" s="406"/>
      <c r="D51" s="406"/>
      <c r="E51" s="32" t="s">
        <v>143</v>
      </c>
      <c r="F51" s="32" t="s">
        <v>144</v>
      </c>
      <c r="G51" s="32"/>
      <c r="H51" s="32" t="s">
        <v>21</v>
      </c>
    </row>
    <row r="52" spans="1:8" ht="15.75" customHeight="1">
      <c r="A52" s="71">
        <v>7</v>
      </c>
      <c r="B52" s="76"/>
      <c r="C52" s="406"/>
      <c r="D52" s="406"/>
      <c r="E52" s="32" t="s">
        <v>145</v>
      </c>
      <c r="F52" s="32" t="s">
        <v>141</v>
      </c>
      <c r="G52" s="32" t="s">
        <v>93</v>
      </c>
      <c r="H52" s="32" t="s">
        <v>21</v>
      </c>
    </row>
    <row r="53" spans="1:8" ht="15.75">
      <c r="A53" s="71"/>
      <c r="B53" s="83"/>
      <c r="C53" s="84"/>
      <c r="D53" s="84"/>
      <c r="E53" s="32"/>
      <c r="F53" s="85" t="s">
        <v>166</v>
      </c>
      <c r="G53" s="85"/>
      <c r="H53" s="85"/>
    </row>
    <row r="54" spans="1:8" ht="15.75">
      <c r="A54" s="71">
        <v>1</v>
      </c>
      <c r="B54" s="76"/>
      <c r="C54" s="406"/>
      <c r="D54" s="407"/>
      <c r="E54" s="32" t="s">
        <v>146</v>
      </c>
      <c r="F54" s="32" t="s">
        <v>147</v>
      </c>
      <c r="G54" s="32"/>
      <c r="H54" s="32" t="s">
        <v>72</v>
      </c>
    </row>
    <row r="55" spans="1:8" ht="15.75">
      <c r="A55" s="71">
        <v>2</v>
      </c>
      <c r="B55" s="76"/>
      <c r="C55" s="406"/>
      <c r="D55" s="407"/>
      <c r="E55" s="32" t="s">
        <v>148</v>
      </c>
      <c r="F55" s="32" t="s">
        <v>149</v>
      </c>
      <c r="G55" s="32"/>
      <c r="H55" s="32" t="s">
        <v>72</v>
      </c>
    </row>
    <row r="56" spans="1:8" ht="15.75">
      <c r="A56" s="71">
        <v>3</v>
      </c>
      <c r="B56" s="76"/>
      <c r="C56" s="406"/>
      <c r="D56" s="406"/>
      <c r="E56" s="32" t="s">
        <v>150</v>
      </c>
      <c r="F56" s="32" t="s">
        <v>102</v>
      </c>
      <c r="G56" s="32" t="s">
        <v>88</v>
      </c>
      <c r="H56" s="32" t="s">
        <v>5</v>
      </c>
    </row>
    <row r="57" spans="1:8" ht="15.75">
      <c r="A57" s="71">
        <v>4</v>
      </c>
      <c r="B57" s="76"/>
      <c r="C57" s="406"/>
      <c r="D57" s="406"/>
      <c r="E57" s="32" t="s">
        <v>151</v>
      </c>
      <c r="F57" s="32" t="s">
        <v>152</v>
      </c>
      <c r="G57" s="32" t="s">
        <v>18</v>
      </c>
      <c r="H57" s="32" t="s">
        <v>5</v>
      </c>
    </row>
    <row r="58" spans="1:8" ht="15.75">
      <c r="A58" s="71">
        <v>5</v>
      </c>
      <c r="B58" s="76"/>
      <c r="C58" s="406"/>
      <c r="D58" s="406"/>
      <c r="E58" s="32" t="s">
        <v>115</v>
      </c>
      <c r="F58" s="32" t="s">
        <v>153</v>
      </c>
      <c r="G58" s="32" t="s">
        <v>18</v>
      </c>
      <c r="H58" s="32" t="s">
        <v>20</v>
      </c>
    </row>
    <row r="59" spans="1:8" ht="15.75">
      <c r="A59" s="71">
        <v>6</v>
      </c>
      <c r="B59" s="76"/>
      <c r="C59" s="406"/>
      <c r="D59" s="406"/>
      <c r="E59" s="32" t="s">
        <v>167</v>
      </c>
      <c r="F59" s="32" t="s">
        <v>18</v>
      </c>
      <c r="G59" s="32" t="s">
        <v>168</v>
      </c>
      <c r="H59" s="32" t="s">
        <v>20</v>
      </c>
    </row>
    <row r="60" spans="1:8" ht="15.75">
      <c r="A60" s="71">
        <v>7</v>
      </c>
      <c r="B60" s="76"/>
      <c r="C60" s="86"/>
      <c r="D60" s="82"/>
      <c r="E60" s="32" t="s">
        <v>154</v>
      </c>
      <c r="F60" s="32" t="s">
        <v>57</v>
      </c>
      <c r="G60" s="32" t="s">
        <v>155</v>
      </c>
      <c r="H60" s="32" t="s">
        <v>156</v>
      </c>
    </row>
    <row r="61" spans="1:8" ht="15.75">
      <c r="H61" s="53"/>
    </row>
  </sheetData>
  <mergeCells count="42">
    <mergeCell ref="C8:C9"/>
    <mergeCell ref="D8:D11"/>
    <mergeCell ref="C10:C11"/>
    <mergeCell ref="B1:H1"/>
    <mergeCell ref="E2:H2"/>
    <mergeCell ref="C4:C5"/>
    <mergeCell ref="D4:D7"/>
    <mergeCell ref="C6:C7"/>
    <mergeCell ref="C12:C13"/>
    <mergeCell ref="D12:D15"/>
    <mergeCell ref="C14:C15"/>
    <mergeCell ref="C16:C17"/>
    <mergeCell ref="D16:D19"/>
    <mergeCell ref="C18:C19"/>
    <mergeCell ref="E20:H20"/>
    <mergeCell ref="C21:C22"/>
    <mergeCell ref="D21:D24"/>
    <mergeCell ref="C23:C24"/>
    <mergeCell ref="C25:C26"/>
    <mergeCell ref="D25:D28"/>
    <mergeCell ref="C27:C28"/>
    <mergeCell ref="C49:C50"/>
    <mergeCell ref="D49:D50"/>
    <mergeCell ref="C29:C30"/>
    <mergeCell ref="D29:D32"/>
    <mergeCell ref="C31:C32"/>
    <mergeCell ref="C33:C34"/>
    <mergeCell ref="D33:D36"/>
    <mergeCell ref="C35:C36"/>
    <mergeCell ref="E37:H37"/>
    <mergeCell ref="D38:D40"/>
    <mergeCell ref="D42:D44"/>
    <mergeCell ref="C46:C47"/>
    <mergeCell ref="D46:D47"/>
    <mergeCell ref="C58:C59"/>
    <mergeCell ref="D58:D59"/>
    <mergeCell ref="C51:C52"/>
    <mergeCell ref="D51:D52"/>
    <mergeCell ref="C54:C55"/>
    <mergeCell ref="D54:D55"/>
    <mergeCell ref="C56:C57"/>
    <mergeCell ref="D56:D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6"/>
  <sheetViews>
    <sheetView zoomScale="70" zoomScaleNormal="70" workbookViewId="0">
      <selection activeCell="AB10" sqref="AB10"/>
    </sheetView>
  </sheetViews>
  <sheetFormatPr baseColWidth="10" defaultRowHeight="15"/>
  <cols>
    <col min="1" max="1" width="4.85546875" style="1" customWidth="1"/>
    <col min="2" max="2" width="11.42578125" style="1"/>
    <col min="3" max="3" width="13" style="1" bestFit="1" customWidth="1"/>
    <col min="4" max="4" width="11.42578125" style="1"/>
    <col min="5" max="5" width="19.5703125" style="1" customWidth="1"/>
    <col min="6" max="6" width="9.7109375" style="111" bestFit="1" customWidth="1"/>
    <col min="7" max="22" width="6.28515625" style="1" customWidth="1"/>
    <col min="23" max="23" width="8.7109375" style="1" customWidth="1"/>
    <col min="24" max="24" width="9.7109375" style="1" customWidth="1"/>
    <col min="25" max="16384" width="11.42578125" style="1"/>
  </cols>
  <sheetData>
    <row r="1" spans="1:25" ht="31.5" customHeight="1" thickBot="1">
      <c r="B1" s="361" t="s">
        <v>47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spans="1:25" ht="16.5" thickBot="1">
      <c r="B2" s="2"/>
      <c r="G2" s="362" t="s">
        <v>50</v>
      </c>
      <c r="H2" s="363"/>
      <c r="I2" s="363"/>
      <c r="J2" s="363"/>
      <c r="K2" s="363"/>
      <c r="L2" s="363"/>
      <c r="M2" s="363" t="s">
        <v>51</v>
      </c>
      <c r="N2" s="363"/>
      <c r="O2" s="363"/>
      <c r="P2" s="363"/>
      <c r="Q2" s="363"/>
      <c r="R2" s="363"/>
      <c r="S2" s="363" t="s">
        <v>52</v>
      </c>
      <c r="T2" s="363"/>
      <c r="U2" s="363"/>
      <c r="V2" s="364"/>
      <c r="W2" s="148"/>
      <c r="X2" s="148"/>
    </row>
    <row r="3" spans="1:25" ht="16.5" thickBot="1">
      <c r="A3" s="279" t="s">
        <v>42</v>
      </c>
      <c r="B3" s="24" t="s">
        <v>22</v>
      </c>
      <c r="C3" s="24" t="s">
        <v>23</v>
      </c>
      <c r="D3" s="24" t="s">
        <v>24</v>
      </c>
      <c r="E3" s="246" t="s">
        <v>25</v>
      </c>
      <c r="F3" s="270" t="s">
        <v>48</v>
      </c>
      <c r="G3" s="23" t="s">
        <v>26</v>
      </c>
      <c r="H3" s="24" t="s">
        <v>27</v>
      </c>
      <c r="I3" s="24" t="s">
        <v>28</v>
      </c>
      <c r="J3" s="24" t="s">
        <v>29</v>
      </c>
      <c r="K3" s="24" t="s">
        <v>30</v>
      </c>
      <c r="L3" s="25" t="s">
        <v>31</v>
      </c>
      <c r="M3" s="23" t="s">
        <v>32</v>
      </c>
      <c r="N3" s="24" t="s">
        <v>33</v>
      </c>
      <c r="O3" s="24" t="s">
        <v>34</v>
      </c>
      <c r="P3" s="24" t="s">
        <v>35</v>
      </c>
      <c r="Q3" s="24" t="s">
        <v>36</v>
      </c>
      <c r="R3" s="25" t="s">
        <v>37</v>
      </c>
      <c r="S3" s="23" t="s">
        <v>38</v>
      </c>
      <c r="T3" s="24" t="s">
        <v>39</v>
      </c>
      <c r="U3" s="24" t="s">
        <v>40</v>
      </c>
      <c r="V3" s="25" t="s">
        <v>41</v>
      </c>
      <c r="W3" s="279" t="s">
        <v>43</v>
      </c>
      <c r="X3" s="280" t="s">
        <v>44</v>
      </c>
    </row>
    <row r="4" spans="1:25" ht="16.5" customHeight="1">
      <c r="A4" s="123">
        <v>1</v>
      </c>
      <c r="B4" s="63" t="s">
        <v>82</v>
      </c>
      <c r="C4" s="63" t="s">
        <v>0</v>
      </c>
      <c r="D4" s="63" t="s">
        <v>1</v>
      </c>
      <c r="E4" s="63" t="s">
        <v>5</v>
      </c>
      <c r="F4" s="422">
        <f t="shared" ref="F4:F35" si="0">COUNTIF(G4:V4,"&gt;0")</f>
        <v>16</v>
      </c>
      <c r="G4" s="63">
        <f>+VLOOKUP(B4,Individual!$B$4:$L$20,6,0)</f>
        <v>189</v>
      </c>
      <c r="H4" s="63">
        <f>+VLOOKUP(B4,Individual!$B$4:$L$20,7,0)</f>
        <v>173</v>
      </c>
      <c r="I4" s="63">
        <f>+VLOOKUP(B4,Individual!$B$4:$L$20,8,0)</f>
        <v>168</v>
      </c>
      <c r="J4" s="63">
        <f>+VLOOKUP(B4,Individual!$B$4:$L$20,9,0)</f>
        <v>177</v>
      </c>
      <c r="K4" s="63">
        <f>+VLOOKUP(B4,Individual!$B$4:$L$20,10,0)</f>
        <v>191</v>
      </c>
      <c r="L4" s="63">
        <f>+VLOOKUP(B4,Individual!$B$4:$L$20,11,0)</f>
        <v>156</v>
      </c>
      <c r="M4" s="63">
        <f>+VLOOKUP(B4,Duplas!$B$4:$L$19,6,0)</f>
        <v>176</v>
      </c>
      <c r="N4" s="63">
        <f>+VLOOKUP(B4,Duplas!$B$4:$L$19,7,0)</f>
        <v>146</v>
      </c>
      <c r="O4" s="63">
        <f>+VLOOKUP(B4,Duplas!$B$4:$L$19,8,0)</f>
        <v>148</v>
      </c>
      <c r="P4" s="63">
        <f>+VLOOKUP(B4,Duplas!$B$4:$L$19,9,0)</f>
        <v>202</v>
      </c>
      <c r="Q4" s="63">
        <f>+VLOOKUP(B4,Duplas!$B$4:$L$19,10,0)</f>
        <v>160</v>
      </c>
      <c r="R4" s="63">
        <f>+VLOOKUP(B4,Duplas!$B$4:$L$19,11,0)</f>
        <v>136</v>
      </c>
      <c r="S4" s="421">
        <v>136</v>
      </c>
      <c r="T4" s="421">
        <v>164</v>
      </c>
      <c r="U4" s="421">
        <v>191</v>
      </c>
      <c r="V4" s="421">
        <v>175</v>
      </c>
      <c r="W4" s="21">
        <f t="shared" ref="W4:W35" si="1">+SUM(G4:V4)</f>
        <v>2688</v>
      </c>
      <c r="X4" s="275">
        <f t="shared" ref="X4:X35" si="2">+W4/F4</f>
        <v>168</v>
      </c>
      <c r="Y4" s="358"/>
    </row>
    <row r="5" spans="1:25" ht="16.5" customHeight="1">
      <c r="A5" s="41">
        <v>2</v>
      </c>
      <c r="B5" s="32" t="s">
        <v>83</v>
      </c>
      <c r="C5" s="32" t="s">
        <v>84</v>
      </c>
      <c r="D5" s="32" t="s">
        <v>85</v>
      </c>
      <c r="E5" s="32" t="s">
        <v>5</v>
      </c>
      <c r="F5" s="423">
        <f t="shared" si="0"/>
        <v>16</v>
      </c>
      <c r="G5" s="32">
        <f>+VLOOKUP(B5,Individual!$B$4:$L$20,6,0)</f>
        <v>137</v>
      </c>
      <c r="H5" s="32">
        <f>+VLOOKUP(B5,Individual!$B$4:$L$20,7,0)</f>
        <v>170</v>
      </c>
      <c r="I5" s="32">
        <f>+VLOOKUP(B5,Individual!$B$4:$L$20,8,0)</f>
        <v>177</v>
      </c>
      <c r="J5" s="32">
        <f>+VLOOKUP(B5,Individual!$B$4:$L$20,9,0)</f>
        <v>177</v>
      </c>
      <c r="K5" s="32">
        <f>+VLOOKUP(B5,Individual!$B$4:$L$20,10,0)</f>
        <v>151</v>
      </c>
      <c r="L5" s="32">
        <f>+VLOOKUP(B5,Individual!$B$4:$L$20,11,0)</f>
        <v>130</v>
      </c>
      <c r="M5" s="32">
        <f>+VLOOKUP(B5,Duplas!$B$4:$L$19,6,0)</f>
        <v>183</v>
      </c>
      <c r="N5" s="32">
        <f>+VLOOKUP(B5,Duplas!$B$4:$L$19,7,0)</f>
        <v>164</v>
      </c>
      <c r="O5" s="32">
        <f>+VLOOKUP(B5,Duplas!$B$4:$L$19,8,0)</f>
        <v>159</v>
      </c>
      <c r="P5" s="32">
        <f>+VLOOKUP(B5,Duplas!$B$4:$L$19,9,0)</f>
        <v>132</v>
      </c>
      <c r="Q5" s="32">
        <f>+VLOOKUP(B5,Duplas!$B$4:$L$19,10,0)</f>
        <v>180</v>
      </c>
      <c r="R5" s="32">
        <f>+VLOOKUP(B5,Duplas!$B$4:$L$19,11,0)</f>
        <v>138</v>
      </c>
      <c r="S5" s="32">
        <f>+VLOOKUP(B5,Cuartas!$B$5:$J$19,6,0)</f>
        <v>164</v>
      </c>
      <c r="T5" s="32">
        <f>+VLOOKUP(B5,Cuartas!$B$5:$J$19,7,0)</f>
        <v>185</v>
      </c>
      <c r="U5" s="32">
        <f>+VLOOKUP(B5,Cuartas!$B$5:$J$19,8,0)</f>
        <v>181</v>
      </c>
      <c r="V5" s="32">
        <f>+VLOOKUP(B5,Cuartas!$B$5:$J$19,9,0)</f>
        <v>172</v>
      </c>
      <c r="W5" s="5">
        <f t="shared" si="1"/>
        <v>2600</v>
      </c>
      <c r="X5" s="271">
        <f t="shared" si="2"/>
        <v>162.5</v>
      </c>
      <c r="Y5" s="359"/>
    </row>
    <row r="6" spans="1:25" ht="16.5" customHeight="1">
      <c r="A6" s="41">
        <v>3</v>
      </c>
      <c r="B6" s="32" t="s">
        <v>86</v>
      </c>
      <c r="C6" s="32" t="s">
        <v>87</v>
      </c>
      <c r="D6" s="32" t="s">
        <v>88</v>
      </c>
      <c r="E6" s="32" t="s">
        <v>5</v>
      </c>
      <c r="F6" s="423">
        <f t="shared" si="0"/>
        <v>16</v>
      </c>
      <c r="G6" s="32">
        <f>+VLOOKUP(B6,Individual!$B$4:$L$20,6,0)</f>
        <v>124</v>
      </c>
      <c r="H6" s="32">
        <f>+VLOOKUP(B6,Individual!$B$4:$L$20,7,0)</f>
        <v>139</v>
      </c>
      <c r="I6" s="32">
        <f>+VLOOKUP(B6,Individual!$B$4:$L$20,8,0)</f>
        <v>116</v>
      </c>
      <c r="J6" s="32">
        <f>+VLOOKUP(B6,Individual!$B$4:$L$20,9,0)</f>
        <v>210</v>
      </c>
      <c r="K6" s="32">
        <f>+VLOOKUP(B6,Individual!$B$4:$L$20,10,0)</f>
        <v>146</v>
      </c>
      <c r="L6" s="32">
        <f>+VLOOKUP(B6,Individual!$B$4:$L$20,11,0)</f>
        <v>141</v>
      </c>
      <c r="M6" s="32">
        <f>+VLOOKUP(B6,Duplas!$B$4:$L$19,6,0)</f>
        <v>152</v>
      </c>
      <c r="N6" s="32">
        <f>+VLOOKUP(B6,Duplas!$B$4:$L$19,7,0)</f>
        <v>167</v>
      </c>
      <c r="O6" s="32">
        <f>+VLOOKUP(B6,Duplas!$B$4:$L$19,8,0)</f>
        <v>169</v>
      </c>
      <c r="P6" s="32">
        <f>+VLOOKUP(B6,Duplas!$B$4:$L$19,9,0)</f>
        <v>182</v>
      </c>
      <c r="Q6" s="32">
        <f>+VLOOKUP(B6,Duplas!$B$4:$L$19,10,0)</f>
        <v>142</v>
      </c>
      <c r="R6" s="32">
        <f>+VLOOKUP(B6,Duplas!$B$4:$L$19,11,0)</f>
        <v>187</v>
      </c>
      <c r="S6" s="32">
        <f>+VLOOKUP(B6,Cuartas!$B$5:$J$19,6,0)</f>
        <v>136</v>
      </c>
      <c r="T6" s="32">
        <f>+VLOOKUP(B6,Cuartas!$B$5:$J$19,7,0)</f>
        <v>195</v>
      </c>
      <c r="U6" s="32">
        <f>+VLOOKUP(B6,Cuartas!$B$5:$J$19,8,0)</f>
        <v>158</v>
      </c>
      <c r="V6" s="32">
        <f>+VLOOKUP(B6,Cuartas!$B$5:$J$19,9,0)</f>
        <v>143</v>
      </c>
      <c r="W6" s="5">
        <f t="shared" si="1"/>
        <v>2507</v>
      </c>
      <c r="X6" s="271">
        <f t="shared" si="2"/>
        <v>156.6875</v>
      </c>
      <c r="Y6" s="359"/>
    </row>
    <row r="7" spans="1:25" ht="16.5" customHeight="1">
      <c r="A7" s="41">
        <v>4</v>
      </c>
      <c r="B7" s="32" t="s">
        <v>79</v>
      </c>
      <c r="C7" s="32" t="s">
        <v>80</v>
      </c>
      <c r="D7" s="32" t="s">
        <v>81</v>
      </c>
      <c r="E7" s="32" t="s">
        <v>5</v>
      </c>
      <c r="F7" s="423">
        <f t="shared" si="0"/>
        <v>16</v>
      </c>
      <c r="G7" s="32">
        <f>+VLOOKUP(B7,Individual!$B$4:$L$20,6,0)</f>
        <v>113</v>
      </c>
      <c r="H7" s="32">
        <f>+VLOOKUP(B7,Individual!$B$4:$L$20,7,0)</f>
        <v>143</v>
      </c>
      <c r="I7" s="32">
        <f>+VLOOKUP(B7,Individual!$B$4:$L$20,8,0)</f>
        <v>145</v>
      </c>
      <c r="J7" s="32">
        <f>+VLOOKUP(B7,Individual!$B$4:$L$20,9,0)</f>
        <v>132</v>
      </c>
      <c r="K7" s="32">
        <f>+VLOOKUP(B7,Individual!$B$4:$L$20,10,0)</f>
        <v>167</v>
      </c>
      <c r="L7" s="32">
        <f>+VLOOKUP(B7,Individual!$B$4:$L$20,11,0)</f>
        <v>135</v>
      </c>
      <c r="M7" s="32">
        <f>+VLOOKUP(B7,Duplas!$B$4:$L$19,6,0)</f>
        <v>183</v>
      </c>
      <c r="N7" s="32">
        <f>+VLOOKUP(B7,Duplas!$B$4:$L$19,7,0)</f>
        <v>155</v>
      </c>
      <c r="O7" s="32">
        <f>+VLOOKUP(B7,Duplas!$B$4:$L$19,8,0)</f>
        <v>143</v>
      </c>
      <c r="P7" s="32">
        <f>+VLOOKUP(B7,Duplas!$B$4:$L$19,9,0)</f>
        <v>147</v>
      </c>
      <c r="Q7" s="32">
        <f>+VLOOKUP(B7,Duplas!$B$4:$L$19,10,0)</f>
        <v>149</v>
      </c>
      <c r="R7" s="32">
        <f>+VLOOKUP(B7,Duplas!$B$4:$L$19,11,0)</f>
        <v>146</v>
      </c>
      <c r="S7" s="32">
        <f>+VLOOKUP(B7,Cuartas!$B$5:$J$19,6,0)</f>
        <v>144</v>
      </c>
      <c r="T7" s="32">
        <f>+VLOOKUP(B7,Cuartas!$B$5:$J$19,7,0)</f>
        <v>147</v>
      </c>
      <c r="U7" s="32">
        <f>+VLOOKUP(B7,Cuartas!$B$5:$J$19,8,0)</f>
        <v>172</v>
      </c>
      <c r="V7" s="32">
        <f>+VLOOKUP(B7,Cuartas!$B$5:$J$19,9,0)</f>
        <v>147</v>
      </c>
      <c r="W7" s="5">
        <f t="shared" si="1"/>
        <v>2368</v>
      </c>
      <c r="X7" s="271">
        <f t="shared" si="2"/>
        <v>148</v>
      </c>
      <c r="Y7" s="359"/>
    </row>
    <row r="8" spans="1:25" ht="16.5" customHeight="1">
      <c r="A8" s="41">
        <v>5</v>
      </c>
      <c r="B8" s="32" t="s">
        <v>108</v>
      </c>
      <c r="C8" s="32" t="s">
        <v>109</v>
      </c>
      <c r="D8" s="32" t="s">
        <v>110</v>
      </c>
      <c r="E8" s="32" t="s">
        <v>5</v>
      </c>
      <c r="F8" s="31">
        <f t="shared" si="0"/>
        <v>16</v>
      </c>
      <c r="G8" s="52">
        <f>+VLOOKUP(B8,Individual!$B$23:$L$38,6,0)</f>
        <v>158</v>
      </c>
      <c r="H8" s="52">
        <f>+VLOOKUP(B8,Individual!$B$23:$L$38,7,0)</f>
        <v>209</v>
      </c>
      <c r="I8" s="52">
        <f>+VLOOKUP(B8,Individual!$B$23:$L$38,8,0)</f>
        <v>214</v>
      </c>
      <c r="J8" s="52">
        <f>+VLOOKUP(B8,Individual!$B$23:$L$38,9,0)</f>
        <v>230</v>
      </c>
      <c r="K8" s="52">
        <f>+VLOOKUP(B8,Individual!$B$23:$L$38,10,0)</f>
        <v>181</v>
      </c>
      <c r="L8" s="52">
        <f>+VLOOKUP(B8,Individual!$B$23:$L$38,11,0)</f>
        <v>134</v>
      </c>
      <c r="M8" s="52">
        <f>+VLOOKUP(B8,Duplas!$B$23:$L$47,6,0)</f>
        <v>180</v>
      </c>
      <c r="N8" s="52">
        <f>+VLOOKUP(B8,Duplas!$B$23:$L$47,7,0)</f>
        <v>176</v>
      </c>
      <c r="O8" s="52">
        <f>+VLOOKUP(B8,Duplas!$B$23:$L$47,8,0)</f>
        <v>197</v>
      </c>
      <c r="P8" s="52">
        <f>+VLOOKUP(B8,Duplas!$B$23:$L$47,9,0)</f>
        <v>205</v>
      </c>
      <c r="Q8" s="52">
        <f>+VLOOKUP(B8,Duplas!$B$23:$L$47,10,0)</f>
        <v>199</v>
      </c>
      <c r="R8" s="52">
        <f>+VLOOKUP(B8,Duplas!$B$23:$L$47,11,0)</f>
        <v>265</v>
      </c>
      <c r="S8" s="52">
        <f>+VLOOKUP(B8,Cuartas!$B$23:$J$38,6,0)</f>
        <v>183</v>
      </c>
      <c r="T8" s="52">
        <f>+VLOOKUP(B8,Cuartas!$B$23:$J$38,7,0)</f>
        <v>247</v>
      </c>
      <c r="U8" s="52">
        <f>+VLOOKUP(B8,Cuartas!$B$23:$J$38,8,0)</f>
        <v>228</v>
      </c>
      <c r="V8" s="52">
        <f>+VLOOKUP(B8,Cuartas!$B$23:$J$38,9,0)</f>
        <v>219</v>
      </c>
      <c r="W8" s="52">
        <f t="shared" si="1"/>
        <v>3225</v>
      </c>
      <c r="X8" s="424">
        <f t="shared" si="2"/>
        <v>201.5625</v>
      </c>
      <c r="Y8" s="359"/>
    </row>
    <row r="9" spans="1:25" ht="16.5" customHeight="1">
      <c r="A9" s="41">
        <v>6</v>
      </c>
      <c r="B9" s="32" t="s">
        <v>103</v>
      </c>
      <c r="C9" s="32" t="s">
        <v>104</v>
      </c>
      <c r="D9" s="32" t="s">
        <v>105</v>
      </c>
      <c r="E9" s="32" t="s">
        <v>5</v>
      </c>
      <c r="F9" s="31">
        <f t="shared" si="0"/>
        <v>16</v>
      </c>
      <c r="G9" s="32">
        <f>+VLOOKUP(B9,Individual!$B$23:$L$38,6,0)</f>
        <v>200</v>
      </c>
      <c r="H9" s="32">
        <f>+VLOOKUP(B9,Individual!$B$23:$L$38,7,0)</f>
        <v>173</v>
      </c>
      <c r="I9" s="32">
        <f>+VLOOKUP(B9,Individual!$B$23:$L$38,8,0)</f>
        <v>140</v>
      </c>
      <c r="J9" s="32">
        <f>+VLOOKUP(B9,Individual!$B$23:$L$38,9,0)</f>
        <v>174</v>
      </c>
      <c r="K9" s="32">
        <f>+VLOOKUP(B9,Individual!$B$23:$L$38,10,0)</f>
        <v>202</v>
      </c>
      <c r="L9" s="32">
        <f>+VLOOKUP(B9,Individual!$B$23:$L$38,11,0)</f>
        <v>172</v>
      </c>
      <c r="M9" s="32">
        <f>+VLOOKUP(B9,Duplas!$B$23:$L$47,6,0)</f>
        <v>172</v>
      </c>
      <c r="N9" s="32">
        <f>+VLOOKUP(B9,Duplas!$B$23:$L$47,7,0)</f>
        <v>176</v>
      </c>
      <c r="O9" s="32">
        <f>+VLOOKUP(B9,Duplas!$B$23:$L$47,8,0)</f>
        <v>151</v>
      </c>
      <c r="P9" s="32">
        <f>+VLOOKUP(B9,Duplas!$B$23:$L$47,9,0)</f>
        <v>170</v>
      </c>
      <c r="Q9" s="32">
        <f>+VLOOKUP(B9,Duplas!$B$23:$L$47,10,0)</f>
        <v>206</v>
      </c>
      <c r="R9" s="32">
        <f>+VLOOKUP(B9,Duplas!$B$23:$L$47,11,0)</f>
        <v>161</v>
      </c>
      <c r="S9" s="32">
        <f>+VLOOKUP(B9,Cuartas!$B$23:$J$38,6,0)</f>
        <v>157</v>
      </c>
      <c r="T9" s="32">
        <f>+VLOOKUP(B9,Cuartas!$B$23:$J$38,7,0)</f>
        <v>157</v>
      </c>
      <c r="U9" s="32">
        <f>+VLOOKUP(B9,Cuartas!$B$23:$J$38,8,0)</f>
        <v>168</v>
      </c>
      <c r="V9" s="32">
        <f>+VLOOKUP(B9,Cuartas!$B$23:$J$38,9,0)</f>
        <v>206</v>
      </c>
      <c r="W9" s="32">
        <f t="shared" si="1"/>
        <v>2785</v>
      </c>
      <c r="X9" s="281">
        <f t="shared" si="2"/>
        <v>174.0625</v>
      </c>
      <c r="Y9" s="359"/>
    </row>
    <row r="10" spans="1:25" ht="16.5" customHeight="1">
      <c r="A10" s="41">
        <v>7</v>
      </c>
      <c r="B10" s="32" t="s">
        <v>106</v>
      </c>
      <c r="C10" s="32" t="s">
        <v>4</v>
      </c>
      <c r="D10" s="32" t="s">
        <v>107</v>
      </c>
      <c r="E10" s="32" t="s">
        <v>5</v>
      </c>
      <c r="F10" s="31">
        <f t="shared" si="0"/>
        <v>16</v>
      </c>
      <c r="G10" s="32">
        <f>+VLOOKUP(B10,Individual!$B$23:$L$38,6,0)</f>
        <v>176</v>
      </c>
      <c r="H10" s="32">
        <f>+VLOOKUP(B10,Individual!$B$23:$L$38,7,0)</f>
        <v>171</v>
      </c>
      <c r="I10" s="32">
        <f>+VLOOKUP(B10,Individual!$B$23:$L$38,8,0)</f>
        <v>170</v>
      </c>
      <c r="J10" s="32">
        <f>+VLOOKUP(B10,Individual!$B$23:$L$38,9,0)</f>
        <v>140</v>
      </c>
      <c r="K10" s="32">
        <f>+VLOOKUP(B10,Individual!$B$23:$L$38,10,0)</f>
        <v>197</v>
      </c>
      <c r="L10" s="32">
        <f>+VLOOKUP(B10,Individual!$B$23:$L$38,11,0)</f>
        <v>108</v>
      </c>
      <c r="M10" s="32">
        <f>+VLOOKUP(B10,Duplas!$B$23:$L$47,6,0)</f>
        <v>178</v>
      </c>
      <c r="N10" s="32">
        <f>+VLOOKUP(B10,Duplas!$B$23:$L$47,7,0)</f>
        <v>169</v>
      </c>
      <c r="O10" s="32">
        <f>+VLOOKUP(B10,Duplas!$B$23:$L$47,8,0)</f>
        <v>200</v>
      </c>
      <c r="P10" s="32">
        <f>+VLOOKUP(B10,Duplas!$B$23:$L$47,9,0)</f>
        <v>165</v>
      </c>
      <c r="Q10" s="32">
        <f>+VLOOKUP(B10,Duplas!$B$23:$L$47,10,0)</f>
        <v>188</v>
      </c>
      <c r="R10" s="32">
        <f>+VLOOKUP(B10,Duplas!$B$23:$L$47,11,0)</f>
        <v>228</v>
      </c>
      <c r="S10" s="32">
        <f>+VLOOKUP(B10,Cuartas!$B$23:$J$38,6,0)</f>
        <v>182</v>
      </c>
      <c r="T10" s="32">
        <f>+VLOOKUP(B10,Cuartas!$B$23:$J$38,7,0)</f>
        <v>193</v>
      </c>
      <c r="U10" s="32">
        <f>+VLOOKUP(B10,Cuartas!$B$23:$J$38,8,0)</f>
        <v>144</v>
      </c>
      <c r="V10" s="32">
        <f>+VLOOKUP(B10,Cuartas!$B$23:$J$38,9,0)</f>
        <v>182</v>
      </c>
      <c r="W10" s="32">
        <f t="shared" si="1"/>
        <v>2791</v>
      </c>
      <c r="X10" s="281">
        <f t="shared" si="2"/>
        <v>174.4375</v>
      </c>
      <c r="Y10" s="359"/>
    </row>
    <row r="11" spans="1:25" ht="16.5" customHeight="1" thickBot="1">
      <c r="A11" s="45">
        <v>8</v>
      </c>
      <c r="B11" s="46" t="s">
        <v>181</v>
      </c>
      <c r="C11" s="46" t="s">
        <v>102</v>
      </c>
      <c r="D11" s="46" t="s">
        <v>88</v>
      </c>
      <c r="E11" s="46" t="s">
        <v>5</v>
      </c>
      <c r="F11" s="56">
        <f t="shared" si="0"/>
        <v>16</v>
      </c>
      <c r="G11" s="46">
        <f>+VLOOKUP(B11,Individual!$B$23:$L$38,6,0)</f>
        <v>148</v>
      </c>
      <c r="H11" s="46">
        <f>+VLOOKUP(B11,Individual!$B$23:$L$38,7,0)</f>
        <v>147</v>
      </c>
      <c r="I11" s="46">
        <f>+VLOOKUP(B11,Individual!$B$23:$L$38,8,0)</f>
        <v>187</v>
      </c>
      <c r="J11" s="46">
        <f>+VLOOKUP(B11,Individual!$B$23:$L$38,9,0)</f>
        <v>170</v>
      </c>
      <c r="K11" s="46">
        <f>+VLOOKUP(B11,Individual!$B$23:$L$38,10,0)</f>
        <v>165</v>
      </c>
      <c r="L11" s="46">
        <f>+VLOOKUP(B11,Individual!$B$23:$L$38,11,0)</f>
        <v>177</v>
      </c>
      <c r="M11" s="46">
        <f>+VLOOKUP(B11,Duplas!$B$23:$L$47,6,0)</f>
        <v>183</v>
      </c>
      <c r="N11" s="46">
        <f>+VLOOKUP(B11,Duplas!$B$23:$L$47,7,0)</f>
        <v>154</v>
      </c>
      <c r="O11" s="46">
        <f>+VLOOKUP(B11,Duplas!$B$23:$L$47,8,0)</f>
        <v>181</v>
      </c>
      <c r="P11" s="46">
        <f>+VLOOKUP(B11,Duplas!$B$23:$L$47,9,0)</f>
        <v>174</v>
      </c>
      <c r="Q11" s="46">
        <f>+VLOOKUP(B11,Duplas!$B$23:$L$47,10,0)</f>
        <v>211</v>
      </c>
      <c r="R11" s="46">
        <f>+VLOOKUP(B11,Duplas!$B$23:$L$47,11,0)</f>
        <v>159</v>
      </c>
      <c r="S11" s="46">
        <f>+VLOOKUP(B11,Cuartas!$B$23:$J$38,6,0)</f>
        <v>167</v>
      </c>
      <c r="T11" s="46">
        <f>+VLOOKUP(B11,Cuartas!$B$23:$J$38,7,0)</f>
        <v>222</v>
      </c>
      <c r="U11" s="46">
        <f>+VLOOKUP(B11,Cuartas!$B$23:$J$38,8,0)</f>
        <v>158</v>
      </c>
      <c r="V11" s="46">
        <f>+VLOOKUP(B11,Cuartas!$B$23:$J$38,9,0)</f>
        <v>157</v>
      </c>
      <c r="W11" s="46">
        <f t="shared" si="1"/>
        <v>2760</v>
      </c>
      <c r="X11" s="285">
        <f t="shared" si="2"/>
        <v>172.5</v>
      </c>
      <c r="Y11" s="360">
        <f>+SUM(W4:W11)</f>
        <v>21724</v>
      </c>
    </row>
    <row r="12" spans="1:25" ht="16.5" customHeight="1">
      <c r="A12" s="123">
        <v>1</v>
      </c>
      <c r="B12" s="63" t="s">
        <v>53</v>
      </c>
      <c r="C12" s="63" t="s">
        <v>54</v>
      </c>
      <c r="D12" s="63" t="s">
        <v>60</v>
      </c>
      <c r="E12" s="63" t="s">
        <v>21</v>
      </c>
      <c r="F12" s="274">
        <f t="shared" si="0"/>
        <v>12</v>
      </c>
      <c r="G12" s="63">
        <f>+VLOOKUP(B12,Individual!$B$4:$L$20,6,0)</f>
        <v>171</v>
      </c>
      <c r="H12" s="63">
        <f>+VLOOKUP(B12,Individual!$B$4:$L$20,7,0)</f>
        <v>159</v>
      </c>
      <c r="I12" s="63">
        <f>+VLOOKUP(B12,Individual!$B$4:$L$20,8,0)</f>
        <v>186</v>
      </c>
      <c r="J12" s="63">
        <f>+VLOOKUP(B12,Individual!$B$4:$L$20,9,0)</f>
        <v>148</v>
      </c>
      <c r="K12" s="63">
        <f>+VLOOKUP(B12,Individual!$B$4:$L$20,10,0)</f>
        <v>190</v>
      </c>
      <c r="L12" s="63">
        <f>+VLOOKUP(B12,Individual!$B$4:$L$20,11,0)</f>
        <v>180</v>
      </c>
      <c r="M12" s="63">
        <f>+VLOOKUP(B12,Duplas!$B$4:$L$19,6,0)</f>
        <v>187</v>
      </c>
      <c r="N12" s="63">
        <f>+VLOOKUP(B12,Duplas!$B$4:$L$19,7,0)</f>
        <v>172</v>
      </c>
      <c r="O12" s="63">
        <f>+VLOOKUP(B12,Duplas!$B$4:$L$19,8,0)</f>
        <v>160</v>
      </c>
      <c r="P12" s="63">
        <f>+VLOOKUP(B12,Duplas!$B$4:$L$19,9,0)</f>
        <v>175</v>
      </c>
      <c r="Q12" s="63">
        <f>+VLOOKUP(B12,Duplas!$B$4:$L$19,10,0)</f>
        <v>147</v>
      </c>
      <c r="R12" s="63">
        <f>+VLOOKUP(B12,Duplas!$B$4:$L$19,11,0)</f>
        <v>170</v>
      </c>
      <c r="S12" s="63">
        <f>+VLOOKUP(B12,Cuartas!$B$5:$J$19,6,0)</f>
        <v>0</v>
      </c>
      <c r="T12" s="63">
        <f>+VLOOKUP(B12,Cuartas!$B$5:$J$19,7,0)</f>
        <v>0</v>
      </c>
      <c r="U12" s="63">
        <f>+VLOOKUP(B12,Cuartas!$B$5:$J$19,8,0)</f>
        <v>0</v>
      </c>
      <c r="V12" s="63">
        <f>+VLOOKUP(B12,Cuartas!$B$5:$J$19,9,0)</f>
        <v>0</v>
      </c>
      <c r="W12" s="21">
        <f t="shared" si="1"/>
        <v>2045</v>
      </c>
      <c r="X12" s="275">
        <f t="shared" si="2"/>
        <v>170.41666666666666</v>
      </c>
      <c r="Y12" s="358"/>
    </row>
    <row r="13" spans="1:25" ht="16.5" customHeight="1">
      <c r="A13" s="41">
        <v>2</v>
      </c>
      <c r="B13" s="32" t="s">
        <v>94</v>
      </c>
      <c r="C13" s="32" t="s">
        <v>13</v>
      </c>
      <c r="D13" s="32"/>
      <c r="E13" s="32" t="s">
        <v>21</v>
      </c>
      <c r="F13" s="4">
        <f t="shared" si="0"/>
        <v>16</v>
      </c>
      <c r="G13" s="32">
        <f>+VLOOKUP(B13,Individual!$B$4:$L$20,6,0)</f>
        <v>191</v>
      </c>
      <c r="H13" s="32">
        <f>+VLOOKUP(B13,Individual!$B$4:$L$20,7,0)</f>
        <v>182</v>
      </c>
      <c r="I13" s="32">
        <f>+VLOOKUP(B13,Individual!$B$4:$L$20,8,0)</f>
        <v>134</v>
      </c>
      <c r="J13" s="32">
        <f>+VLOOKUP(B13,Individual!$B$4:$L$20,9,0)</f>
        <v>139</v>
      </c>
      <c r="K13" s="32">
        <f>+VLOOKUP(B13,Individual!$B$4:$L$20,10,0)</f>
        <v>183</v>
      </c>
      <c r="L13" s="32">
        <f>+VLOOKUP(B13,Individual!$B$4:$L$20,11,0)</f>
        <v>159</v>
      </c>
      <c r="M13" s="32">
        <f>+VLOOKUP(B13,Duplas!$B$4:$L$19,6,0)</f>
        <v>143</v>
      </c>
      <c r="N13" s="32">
        <f>+VLOOKUP(B13,Duplas!$B$4:$L$19,7,0)</f>
        <v>157</v>
      </c>
      <c r="O13" s="32">
        <f>+VLOOKUP(B13,Duplas!$B$4:$L$19,8,0)</f>
        <v>146</v>
      </c>
      <c r="P13" s="32">
        <f>+VLOOKUP(B13,Duplas!$B$4:$L$19,9,0)</f>
        <v>189</v>
      </c>
      <c r="Q13" s="32">
        <f>+VLOOKUP(B13,Duplas!$B$4:$L$19,10,0)</f>
        <v>168</v>
      </c>
      <c r="R13" s="32">
        <f>+VLOOKUP(B13,Duplas!$B$4:$L$19,11,0)</f>
        <v>189</v>
      </c>
      <c r="S13" s="32">
        <f>+VLOOKUP(B13,Cuartas!$B$5:$J$19,6,0)</f>
        <v>152</v>
      </c>
      <c r="T13" s="32">
        <f>+VLOOKUP(B13,Cuartas!$B$5:$J$19,7,0)</f>
        <v>161</v>
      </c>
      <c r="U13" s="32">
        <f>+VLOOKUP(B13,Cuartas!$B$5:$J$19,8,0)</f>
        <v>159</v>
      </c>
      <c r="V13" s="32">
        <f>+VLOOKUP(B13,Cuartas!$B$5:$J$19,9,0)</f>
        <v>195</v>
      </c>
      <c r="W13" s="5">
        <f t="shared" si="1"/>
        <v>2647</v>
      </c>
      <c r="X13" s="271">
        <f t="shared" si="2"/>
        <v>165.4375</v>
      </c>
      <c r="Y13" s="359"/>
    </row>
    <row r="14" spans="1:25" ht="16.5" customHeight="1">
      <c r="A14" s="41">
        <v>3</v>
      </c>
      <c r="B14" s="32" t="s">
        <v>92</v>
      </c>
      <c r="C14" s="32" t="s">
        <v>93</v>
      </c>
      <c r="D14" s="32"/>
      <c r="E14" s="32" t="s">
        <v>21</v>
      </c>
      <c r="F14" s="4">
        <f t="shared" si="0"/>
        <v>16</v>
      </c>
      <c r="G14" s="32">
        <f>+VLOOKUP(B14,Individual!$B$4:$L$20,6,0)</f>
        <v>173</v>
      </c>
      <c r="H14" s="32">
        <f>+VLOOKUP(B14,Individual!$B$4:$L$20,7,0)</f>
        <v>132</v>
      </c>
      <c r="I14" s="32">
        <f>+VLOOKUP(B14,Individual!$B$4:$L$20,8,0)</f>
        <v>183</v>
      </c>
      <c r="J14" s="32">
        <f>+VLOOKUP(B14,Individual!$B$4:$L$20,9,0)</f>
        <v>155</v>
      </c>
      <c r="K14" s="32">
        <f>+VLOOKUP(B14,Individual!$B$4:$L$20,10,0)</f>
        <v>126</v>
      </c>
      <c r="L14" s="32">
        <f>+VLOOKUP(B14,Individual!$B$4:$L$20,11,0)</f>
        <v>161</v>
      </c>
      <c r="M14" s="32">
        <f>+VLOOKUP(B14,Duplas!$B$4:$L$19,6,0)</f>
        <v>179</v>
      </c>
      <c r="N14" s="32">
        <f>+VLOOKUP(B14,Duplas!$B$4:$L$19,7,0)</f>
        <v>141</v>
      </c>
      <c r="O14" s="32">
        <f>+VLOOKUP(B14,Duplas!$B$4:$L$19,8,0)</f>
        <v>123</v>
      </c>
      <c r="P14" s="32">
        <f>+VLOOKUP(B14,Duplas!$B$4:$L$19,9,0)</f>
        <v>185</v>
      </c>
      <c r="Q14" s="32">
        <f>+VLOOKUP(B14,Duplas!$B$4:$L$19,10,0)</f>
        <v>145</v>
      </c>
      <c r="R14" s="32">
        <f>+VLOOKUP(B14,Duplas!$B$4:$L$19,11,0)</f>
        <v>127</v>
      </c>
      <c r="S14" s="32">
        <f>+VLOOKUP(B14,Cuartas!$B$5:$J$19,6,0)</f>
        <v>140</v>
      </c>
      <c r="T14" s="32">
        <f>+VLOOKUP(B14,Cuartas!$B$5:$J$19,7,0)</f>
        <v>144</v>
      </c>
      <c r="U14" s="32">
        <f>+VLOOKUP(B14,Cuartas!$B$5:$J$19,8,0)</f>
        <v>169</v>
      </c>
      <c r="V14" s="32">
        <f>+VLOOKUP(B14,Cuartas!$B$5:$J$19,9,0)</f>
        <v>147</v>
      </c>
      <c r="W14" s="5">
        <f t="shared" si="1"/>
        <v>2430</v>
      </c>
      <c r="X14" s="271">
        <f t="shared" si="2"/>
        <v>151.875</v>
      </c>
      <c r="Y14" s="359"/>
    </row>
    <row r="15" spans="1:25" ht="16.5" customHeight="1">
      <c r="A15" s="41">
        <v>4</v>
      </c>
      <c r="B15" s="32" t="s">
        <v>55</v>
      </c>
      <c r="C15" s="32" t="s">
        <v>56</v>
      </c>
      <c r="D15" s="32" t="s">
        <v>61</v>
      </c>
      <c r="E15" s="32" t="s">
        <v>21</v>
      </c>
      <c r="F15" s="4">
        <f t="shared" si="0"/>
        <v>16</v>
      </c>
      <c r="G15" s="32">
        <f>+VLOOKUP(B15,Individual!$B$4:$L$20,6,0)</f>
        <v>144</v>
      </c>
      <c r="H15" s="32">
        <f>+VLOOKUP(B15,Individual!$B$4:$L$20,7,0)</f>
        <v>139</v>
      </c>
      <c r="I15" s="32">
        <f>+VLOOKUP(B15,Individual!$B$4:$L$20,8,0)</f>
        <v>117</v>
      </c>
      <c r="J15" s="32">
        <f>+VLOOKUP(B15,Individual!$B$4:$L$20,9,0)</f>
        <v>159</v>
      </c>
      <c r="K15" s="32">
        <f>+VLOOKUP(B15,Individual!$B$4:$L$20,10,0)</f>
        <v>141</v>
      </c>
      <c r="L15" s="32">
        <f>+VLOOKUP(B15,Individual!$B$4:$L$20,11,0)</f>
        <v>149</v>
      </c>
      <c r="M15" s="32">
        <f>+VLOOKUP(B15,Duplas!$B$4:$L$19,6,0)</f>
        <v>140</v>
      </c>
      <c r="N15" s="32">
        <f>+VLOOKUP(B15,Duplas!$B$4:$L$19,7,0)</f>
        <v>126</v>
      </c>
      <c r="O15" s="32">
        <f>+VLOOKUP(B15,Duplas!$B$4:$L$19,8,0)</f>
        <v>140</v>
      </c>
      <c r="P15" s="32">
        <f>+VLOOKUP(B15,Duplas!$B$4:$L$19,9,0)</f>
        <v>174</v>
      </c>
      <c r="Q15" s="32">
        <f>+VLOOKUP(B15,Duplas!$B$4:$L$19,10,0)</f>
        <v>136</v>
      </c>
      <c r="R15" s="32">
        <f>+VLOOKUP(B15,Duplas!$B$4:$L$19,11,0)</f>
        <v>181</v>
      </c>
      <c r="S15" s="32">
        <f>+VLOOKUP(B15,Cuartas!$B$5:$J$19,6,0)</f>
        <v>112</v>
      </c>
      <c r="T15" s="32">
        <f>+VLOOKUP(B15,Cuartas!$B$5:$J$19,7,0)</f>
        <v>134</v>
      </c>
      <c r="U15" s="32">
        <f>+VLOOKUP(B15,Cuartas!$B$5:$J$19,8,0)</f>
        <v>121</v>
      </c>
      <c r="V15" s="32">
        <f>+VLOOKUP(B15,Cuartas!$B$5:$J$19,9,0)</f>
        <v>112</v>
      </c>
      <c r="W15" s="5">
        <f t="shared" si="1"/>
        <v>2225</v>
      </c>
      <c r="X15" s="271">
        <f t="shared" si="2"/>
        <v>139.0625</v>
      </c>
      <c r="Y15" s="359"/>
    </row>
    <row r="16" spans="1:25" ht="16.5" customHeight="1">
      <c r="A16" s="41">
        <v>5</v>
      </c>
      <c r="B16" s="32" t="s">
        <v>115</v>
      </c>
      <c r="C16" s="32" t="s">
        <v>116</v>
      </c>
      <c r="D16" s="32"/>
      <c r="E16" s="32" t="s">
        <v>21</v>
      </c>
      <c r="F16" s="31">
        <f t="shared" si="0"/>
        <v>16</v>
      </c>
      <c r="G16" s="32">
        <f>+VLOOKUP(B16,Individual!$B$23:$L$38,6,0)</f>
        <v>192</v>
      </c>
      <c r="H16" s="32">
        <f>+VLOOKUP(B16,Individual!$B$23:$L$38,7,0)</f>
        <v>159</v>
      </c>
      <c r="I16" s="32">
        <f>+VLOOKUP(B16,Individual!$B$23:$L$38,8,0)</f>
        <v>163</v>
      </c>
      <c r="J16" s="32">
        <f>+VLOOKUP(B16,Individual!$B$23:$L$38,9,0)</f>
        <v>191</v>
      </c>
      <c r="K16" s="32">
        <f>+VLOOKUP(B16,Individual!$B$23:$L$38,10,0)</f>
        <v>154</v>
      </c>
      <c r="L16" s="32">
        <f>+VLOOKUP(B16,Individual!$B$23:$L$38,11,0)</f>
        <v>157</v>
      </c>
      <c r="M16" s="32">
        <f>+VLOOKUP(B16,Duplas!$B$23:$L$47,6,0)</f>
        <v>195</v>
      </c>
      <c r="N16" s="32">
        <f>+VLOOKUP(B16,Duplas!$B$23:$L$47,7,0)</f>
        <v>179</v>
      </c>
      <c r="O16" s="32">
        <f>+VLOOKUP(B16,Duplas!$B$23:$L$47,8,0)</f>
        <v>241</v>
      </c>
      <c r="P16" s="32">
        <f>+VLOOKUP(B16,Duplas!$B$23:$L$47,9,0)</f>
        <v>170</v>
      </c>
      <c r="Q16" s="32">
        <f>+VLOOKUP(B16,Duplas!$B$23:$L$47,10,0)</f>
        <v>224</v>
      </c>
      <c r="R16" s="32">
        <f>+VLOOKUP(B16,Duplas!$B$23:$L$47,11,0)</f>
        <v>236</v>
      </c>
      <c r="S16" s="32">
        <f>+VLOOKUP(B16,Cuartas!$B$23:$J$38,6,0)</f>
        <v>135</v>
      </c>
      <c r="T16" s="32">
        <f>+VLOOKUP(B16,Cuartas!$B$23:$J$38,7,0)</f>
        <v>172</v>
      </c>
      <c r="U16" s="32">
        <f>+VLOOKUP(B16,Cuartas!$B$23:$J$38,8,0)</f>
        <v>193</v>
      </c>
      <c r="V16" s="32">
        <f>+VLOOKUP(B16,Cuartas!$B$23:$J$38,9,0)</f>
        <v>149</v>
      </c>
      <c r="W16" s="32">
        <f t="shared" si="1"/>
        <v>2910</v>
      </c>
      <c r="X16" s="281">
        <f t="shared" si="2"/>
        <v>181.875</v>
      </c>
      <c r="Y16" s="359"/>
    </row>
    <row r="17" spans="1:25" ht="16.5" customHeight="1">
      <c r="A17" s="41">
        <v>6</v>
      </c>
      <c r="B17" s="32" t="s">
        <v>118</v>
      </c>
      <c r="C17" s="32" t="s">
        <v>119</v>
      </c>
      <c r="D17" s="32"/>
      <c r="E17" s="32" t="s">
        <v>21</v>
      </c>
      <c r="F17" s="31">
        <f t="shared" si="0"/>
        <v>16</v>
      </c>
      <c r="G17" s="32">
        <f>+VLOOKUP(B17,Individual!$B$23:$L$38,6,0)</f>
        <v>149</v>
      </c>
      <c r="H17" s="32">
        <f>+VLOOKUP(B17,Individual!$B$23:$L$38,7,0)</f>
        <v>214</v>
      </c>
      <c r="I17" s="32">
        <f>+VLOOKUP(B17,Individual!$B$23:$L$38,8,0)</f>
        <v>157</v>
      </c>
      <c r="J17" s="32">
        <f>+VLOOKUP(B17,Individual!$B$23:$L$38,9,0)</f>
        <v>174</v>
      </c>
      <c r="K17" s="32">
        <f>+VLOOKUP(B17,Individual!$B$23:$L$38,10,0)</f>
        <v>160</v>
      </c>
      <c r="L17" s="32">
        <f>+VLOOKUP(B17,Individual!$B$23:$L$38,11,0)</f>
        <v>161</v>
      </c>
      <c r="M17" s="32">
        <f>+VLOOKUP(B17,Duplas!$B$23:$L$47,6,0)</f>
        <v>201</v>
      </c>
      <c r="N17" s="32">
        <f>+VLOOKUP(B17,Duplas!$B$23:$L$47,7,0)</f>
        <v>136</v>
      </c>
      <c r="O17" s="32">
        <f>+VLOOKUP(B17,Duplas!$B$23:$L$47,8,0)</f>
        <v>167</v>
      </c>
      <c r="P17" s="32">
        <f>+VLOOKUP(B17,Duplas!$B$23:$L$47,9,0)</f>
        <v>172</v>
      </c>
      <c r="Q17" s="32">
        <f>+VLOOKUP(B17,Duplas!$B$23:$L$47,10,0)</f>
        <v>171</v>
      </c>
      <c r="R17" s="32">
        <f>+VLOOKUP(B17,Duplas!$B$23:$L$47,11,0)</f>
        <v>198</v>
      </c>
      <c r="S17" s="32">
        <f>+VLOOKUP(B17,Cuartas!$B$23:$J$38,6,0)</f>
        <v>193</v>
      </c>
      <c r="T17" s="32">
        <f>+VLOOKUP(B17,Cuartas!$B$23:$J$38,7,0)</f>
        <v>175</v>
      </c>
      <c r="U17" s="32">
        <f>+VLOOKUP(B17,Cuartas!$B$23:$J$38,8,0)</f>
        <v>157</v>
      </c>
      <c r="V17" s="32">
        <f>+VLOOKUP(B17,Cuartas!$B$23:$J$38,9,0)</f>
        <v>174</v>
      </c>
      <c r="W17" s="32">
        <f t="shared" si="1"/>
        <v>2759</v>
      </c>
      <c r="X17" s="281">
        <f t="shared" si="2"/>
        <v>172.4375</v>
      </c>
      <c r="Y17" s="359"/>
    </row>
    <row r="18" spans="1:25" ht="16.5" customHeight="1">
      <c r="A18" s="41">
        <v>7</v>
      </c>
      <c r="B18" s="32" t="s">
        <v>117</v>
      </c>
      <c r="C18" s="32" t="s">
        <v>7</v>
      </c>
      <c r="D18" s="32"/>
      <c r="E18" s="32" t="s">
        <v>21</v>
      </c>
      <c r="F18" s="31">
        <f t="shared" si="0"/>
        <v>16</v>
      </c>
      <c r="G18" s="32">
        <f>+VLOOKUP(B18,Individual!$B$23:$L$38,6,0)</f>
        <v>128</v>
      </c>
      <c r="H18" s="32">
        <f>+VLOOKUP(B18,Individual!$B$23:$L$38,7,0)</f>
        <v>174</v>
      </c>
      <c r="I18" s="32">
        <f>+VLOOKUP(B18,Individual!$B$23:$L$38,8,0)</f>
        <v>143</v>
      </c>
      <c r="J18" s="32">
        <f>+VLOOKUP(B18,Individual!$B$23:$L$38,9,0)</f>
        <v>193</v>
      </c>
      <c r="K18" s="32">
        <f>+VLOOKUP(B18,Individual!$B$23:$L$38,10,0)</f>
        <v>139</v>
      </c>
      <c r="L18" s="32">
        <f>+VLOOKUP(B18,Individual!$B$23:$L$38,11,0)</f>
        <v>149</v>
      </c>
      <c r="M18" s="32">
        <f>+VLOOKUP(B18,Duplas!$B$23:$L$47,6,0)</f>
        <v>198</v>
      </c>
      <c r="N18" s="32">
        <f>+VLOOKUP(B18,Duplas!$B$23:$L$47,7,0)</f>
        <v>202</v>
      </c>
      <c r="O18" s="32">
        <f>+VLOOKUP(B18,Duplas!$B$23:$L$47,8,0)</f>
        <v>141</v>
      </c>
      <c r="P18" s="32">
        <f>+VLOOKUP(B18,Duplas!$B$23:$L$47,9,0)</f>
        <v>149</v>
      </c>
      <c r="Q18" s="32">
        <f>+VLOOKUP(B18,Duplas!$B$23:$L$47,10,0)</f>
        <v>148</v>
      </c>
      <c r="R18" s="32">
        <f>+VLOOKUP(B18,Duplas!$B$23:$L$47,11,0)</f>
        <v>171</v>
      </c>
      <c r="S18" s="32">
        <f>+VLOOKUP(B18,Cuartas!$B$23:$J$38,6,0)</f>
        <v>179</v>
      </c>
      <c r="T18" s="32">
        <f>+VLOOKUP(B18,Cuartas!$B$23:$J$38,7,0)</f>
        <v>202</v>
      </c>
      <c r="U18" s="32">
        <f>+VLOOKUP(B18,Cuartas!$B$23:$J$38,8,0)</f>
        <v>141</v>
      </c>
      <c r="V18" s="32">
        <f>+VLOOKUP(B18,Cuartas!$B$23:$J$38,9,0)</f>
        <v>208</v>
      </c>
      <c r="W18" s="32">
        <f t="shared" si="1"/>
        <v>2665</v>
      </c>
      <c r="X18" s="281">
        <f t="shared" si="2"/>
        <v>166.5625</v>
      </c>
      <c r="Y18" s="359"/>
    </row>
    <row r="19" spans="1:25" ht="16.5" customHeight="1" thickBot="1">
      <c r="A19" s="41">
        <v>8</v>
      </c>
      <c r="B19" s="46" t="s">
        <v>120</v>
      </c>
      <c r="C19" s="46" t="s">
        <v>121</v>
      </c>
      <c r="D19" s="46"/>
      <c r="E19" s="46" t="s">
        <v>21</v>
      </c>
      <c r="F19" s="56">
        <f t="shared" si="0"/>
        <v>16</v>
      </c>
      <c r="G19" s="46">
        <f>+VLOOKUP(B19,Individual!$B$23:$L$38,6,0)</f>
        <v>187</v>
      </c>
      <c r="H19" s="46">
        <f>+VLOOKUP(B19,Individual!$B$23:$L$38,7,0)</f>
        <v>173</v>
      </c>
      <c r="I19" s="46">
        <f>+VLOOKUP(B19,Individual!$B$23:$L$38,8,0)</f>
        <v>147</v>
      </c>
      <c r="J19" s="46">
        <f>+VLOOKUP(B19,Individual!$B$23:$L$38,9,0)</f>
        <v>168</v>
      </c>
      <c r="K19" s="46">
        <f>+VLOOKUP(B19,Individual!$B$23:$L$38,10,0)</f>
        <v>111</v>
      </c>
      <c r="L19" s="46">
        <f>+VLOOKUP(B19,Individual!$B$23:$L$38,11,0)</f>
        <v>188</v>
      </c>
      <c r="M19" s="46">
        <f>+VLOOKUP(B19,Duplas!$B$23:$L$47,6,0)</f>
        <v>145</v>
      </c>
      <c r="N19" s="46">
        <f>+VLOOKUP(B19,Duplas!$B$23:$L$47,7,0)</f>
        <v>165</v>
      </c>
      <c r="O19" s="46">
        <f>+VLOOKUP(B19,Duplas!$B$23:$L$47,8,0)</f>
        <v>144</v>
      </c>
      <c r="P19" s="46">
        <f>+VLOOKUP(B19,Duplas!$B$23:$L$47,9,0)</f>
        <v>137</v>
      </c>
      <c r="Q19" s="46">
        <f>+VLOOKUP(B19,Duplas!$B$23:$L$47,10,0)</f>
        <v>190</v>
      </c>
      <c r="R19" s="46">
        <f>+VLOOKUP(B19,Duplas!$B$23:$L$47,11,0)</f>
        <v>167</v>
      </c>
      <c r="S19" s="32">
        <f>+VLOOKUP(B19,Cuartas!$B$23:$J$38,6,0)</f>
        <v>164</v>
      </c>
      <c r="T19" s="32">
        <f>+VLOOKUP(B19,Cuartas!$B$23:$J$38,7,0)</f>
        <v>158</v>
      </c>
      <c r="U19" s="32">
        <f>+VLOOKUP(B19,Cuartas!$B$23:$J$38,8,0)</f>
        <v>174</v>
      </c>
      <c r="V19" s="32">
        <f>+VLOOKUP(B19,Cuartas!$B$23:$J$38,9,0)</f>
        <v>163</v>
      </c>
      <c r="W19" s="46">
        <f t="shared" si="1"/>
        <v>2581</v>
      </c>
      <c r="X19" s="285">
        <f t="shared" si="2"/>
        <v>161.3125</v>
      </c>
      <c r="Y19" s="360">
        <f>+SUM(W12:W19)</f>
        <v>20262</v>
      </c>
    </row>
    <row r="20" spans="1:25" ht="16.5" customHeight="1">
      <c r="A20" s="123">
        <v>1</v>
      </c>
      <c r="B20" s="63" t="s">
        <v>70</v>
      </c>
      <c r="C20" s="63" t="s">
        <v>71</v>
      </c>
      <c r="D20" s="63"/>
      <c r="E20" s="63" t="s">
        <v>72</v>
      </c>
      <c r="F20" s="191">
        <f t="shared" si="0"/>
        <v>16</v>
      </c>
      <c r="G20" s="63">
        <f>+VLOOKUP(B20,Individual!$B$4:$L$20,6,0)</f>
        <v>205</v>
      </c>
      <c r="H20" s="63">
        <f>+VLOOKUP(B20,Individual!$B$4:$L$20,7,0)</f>
        <v>163</v>
      </c>
      <c r="I20" s="63">
        <f>+VLOOKUP(B20,Individual!$B$4:$L$20,8,0)</f>
        <v>214</v>
      </c>
      <c r="J20" s="63">
        <f>+VLOOKUP(B20,Individual!$B$4:$L$20,9,0)</f>
        <v>251</v>
      </c>
      <c r="K20" s="63">
        <f>+VLOOKUP(B20,Individual!$B$4:$L$20,10,0)</f>
        <v>182</v>
      </c>
      <c r="L20" s="63">
        <f>+VLOOKUP(B20,Individual!$B$4:$L$20,11,0)</f>
        <v>212</v>
      </c>
      <c r="M20" s="63">
        <f>+VLOOKUP(B20,Duplas!$B$4:$L$19,6,0)</f>
        <v>167</v>
      </c>
      <c r="N20" s="63">
        <f>+VLOOKUP(B20,Duplas!$B$4:$L$19,7,0)</f>
        <v>224</v>
      </c>
      <c r="O20" s="63">
        <f>+VLOOKUP(B20,Duplas!$B$4:$L$19,8,0)</f>
        <v>211</v>
      </c>
      <c r="P20" s="63">
        <f>+VLOOKUP(B20,Duplas!$B$4:$L$19,9,0)</f>
        <v>187</v>
      </c>
      <c r="Q20" s="63">
        <f>+VLOOKUP(B20,Duplas!$B$4:$L$19,10,0)</f>
        <v>178</v>
      </c>
      <c r="R20" s="63">
        <f>+VLOOKUP(B20,Duplas!$B$4:$L$19,11,0)</f>
        <v>190</v>
      </c>
      <c r="S20" s="63">
        <f>+VLOOKUP(B20,Cuartas!$B$5:$J$19,6,0)</f>
        <v>149</v>
      </c>
      <c r="T20" s="63">
        <f>+VLOOKUP(B20,Cuartas!$B$5:$J$19,7,0)</f>
        <v>165</v>
      </c>
      <c r="U20" s="63">
        <f>+VLOOKUP(B20,Cuartas!$B$5:$J$19,8,0)</f>
        <v>166</v>
      </c>
      <c r="V20" s="63">
        <f>+VLOOKUP(B20,Cuartas!$B$5:$J$19,9,0)</f>
        <v>135</v>
      </c>
      <c r="W20" s="63">
        <f t="shared" si="1"/>
        <v>2999</v>
      </c>
      <c r="X20" s="287">
        <f t="shared" si="2"/>
        <v>187.4375</v>
      </c>
      <c r="Y20" s="358"/>
    </row>
    <row r="21" spans="1:25" ht="16.5" customHeight="1">
      <c r="A21" s="41">
        <v>2</v>
      </c>
      <c r="B21" s="32" t="s">
        <v>73</v>
      </c>
      <c r="C21" s="32" t="s">
        <v>74</v>
      </c>
      <c r="D21" s="32"/>
      <c r="E21" s="32" t="s">
        <v>72</v>
      </c>
      <c r="F21" s="31">
        <f t="shared" si="0"/>
        <v>16</v>
      </c>
      <c r="G21" s="32">
        <f>+VLOOKUP(B21,Individual!$B$4:$L$20,6,0)</f>
        <v>231</v>
      </c>
      <c r="H21" s="32">
        <f>+VLOOKUP(B21,Individual!$B$4:$L$20,7,0)</f>
        <v>146</v>
      </c>
      <c r="I21" s="32">
        <f>+VLOOKUP(B21,Individual!$B$4:$L$20,8,0)</f>
        <v>201</v>
      </c>
      <c r="J21" s="32">
        <f>+VLOOKUP(B21,Individual!$B$4:$L$20,9,0)</f>
        <v>167</v>
      </c>
      <c r="K21" s="32">
        <f>+VLOOKUP(B21,Individual!$B$4:$L$20,10,0)</f>
        <v>177</v>
      </c>
      <c r="L21" s="32">
        <f>+VLOOKUP(B21,Individual!$B$4:$L$20,11,0)</f>
        <v>172</v>
      </c>
      <c r="M21" s="32">
        <f>+VLOOKUP(B21,Duplas!$B$4:$L$19,6,0)</f>
        <v>165</v>
      </c>
      <c r="N21" s="32">
        <f>+VLOOKUP(B21,Duplas!$B$4:$L$19,7,0)</f>
        <v>168</v>
      </c>
      <c r="O21" s="32">
        <f>+VLOOKUP(B21,Duplas!$B$4:$L$19,8,0)</f>
        <v>208</v>
      </c>
      <c r="P21" s="32">
        <f>+VLOOKUP(B21,Duplas!$B$4:$L$19,9,0)</f>
        <v>166</v>
      </c>
      <c r="Q21" s="32">
        <f>+VLOOKUP(B21,Duplas!$B$4:$L$19,10,0)</f>
        <v>175</v>
      </c>
      <c r="R21" s="32">
        <f>+VLOOKUP(B21,Duplas!$B$4:$L$19,11,0)</f>
        <v>200</v>
      </c>
      <c r="S21" s="32">
        <f>+VLOOKUP(B21,Cuartas!$B$5:$J$19,6,0)</f>
        <v>180</v>
      </c>
      <c r="T21" s="32">
        <f>+VLOOKUP(B21,Cuartas!$B$5:$J$19,7,0)</f>
        <v>145</v>
      </c>
      <c r="U21" s="32">
        <f>+VLOOKUP(B21,Cuartas!$B$5:$J$19,8,0)</f>
        <v>135</v>
      </c>
      <c r="V21" s="32">
        <f>+VLOOKUP(B21,Cuartas!$B$5:$J$19,9,0)</f>
        <v>187</v>
      </c>
      <c r="W21" s="32">
        <f t="shared" si="1"/>
        <v>2823</v>
      </c>
      <c r="X21" s="281">
        <f t="shared" si="2"/>
        <v>176.4375</v>
      </c>
      <c r="Y21" s="359"/>
    </row>
    <row r="22" spans="1:25" ht="16.5" customHeight="1">
      <c r="A22" s="41">
        <v>3</v>
      </c>
      <c r="B22" s="32" t="s">
        <v>171</v>
      </c>
      <c r="C22" s="32" t="s">
        <v>76</v>
      </c>
      <c r="D22" s="32"/>
      <c r="E22" s="32" t="s">
        <v>72</v>
      </c>
      <c r="F22" s="31">
        <f t="shared" si="0"/>
        <v>16</v>
      </c>
      <c r="G22" s="32">
        <f>+VLOOKUP(B22,Individual!$B$4:$L$20,6,0)</f>
        <v>127</v>
      </c>
      <c r="H22" s="32">
        <f>+VLOOKUP(B22,Individual!$B$4:$L$20,7,0)</f>
        <v>180</v>
      </c>
      <c r="I22" s="32">
        <f>+VLOOKUP(B22,Individual!$B$4:$L$20,8,0)</f>
        <v>140</v>
      </c>
      <c r="J22" s="32">
        <f>+VLOOKUP(B22,Individual!$B$4:$L$20,9,0)</f>
        <v>205</v>
      </c>
      <c r="K22" s="32">
        <f>+VLOOKUP(B22,Individual!$B$4:$L$20,10,0)</f>
        <v>176</v>
      </c>
      <c r="L22" s="32">
        <f>+VLOOKUP(B22,Individual!$B$4:$L$20,11,0)</f>
        <v>190</v>
      </c>
      <c r="M22" s="32">
        <f>+VLOOKUP(B22,Duplas!$B$4:$L$19,6,0)</f>
        <v>144</v>
      </c>
      <c r="N22" s="32">
        <f>+VLOOKUP(B22,Duplas!$B$4:$L$19,7,0)</f>
        <v>153</v>
      </c>
      <c r="O22" s="32">
        <f>+VLOOKUP(B22,Duplas!$B$4:$L$19,8,0)</f>
        <v>144</v>
      </c>
      <c r="P22" s="32">
        <f>+VLOOKUP(B22,Duplas!$B$4:$L$19,9,0)</f>
        <v>142</v>
      </c>
      <c r="Q22" s="32">
        <f>+VLOOKUP(B22,Duplas!$B$4:$L$19,10,0)</f>
        <v>170</v>
      </c>
      <c r="R22" s="32">
        <f>+VLOOKUP(B22,Duplas!$B$4:$L$19,11,0)</f>
        <v>126</v>
      </c>
      <c r="S22" s="32">
        <f>+VLOOKUP(B22,Cuartas!$B$5:$J$19,6,0)</f>
        <v>127</v>
      </c>
      <c r="T22" s="32">
        <f>+VLOOKUP(B22,Cuartas!$B$5:$J$19,7,0)</f>
        <v>146</v>
      </c>
      <c r="U22" s="32">
        <f>+VLOOKUP(B22,Cuartas!$B$5:$J$19,8,0)</f>
        <v>169</v>
      </c>
      <c r="V22" s="32">
        <f>+VLOOKUP(B22,Cuartas!$B$5:$J$19,9,0)</f>
        <v>187</v>
      </c>
      <c r="W22" s="32">
        <f t="shared" si="1"/>
        <v>2526</v>
      </c>
      <c r="X22" s="281">
        <f t="shared" si="2"/>
        <v>157.875</v>
      </c>
      <c r="Y22" s="359"/>
    </row>
    <row r="23" spans="1:25" ht="16.5" customHeight="1">
      <c r="A23" s="41">
        <v>4</v>
      </c>
      <c r="B23" s="32" t="s">
        <v>77</v>
      </c>
      <c r="C23" s="32" t="s">
        <v>78</v>
      </c>
      <c r="D23" s="32"/>
      <c r="E23" s="32" t="s">
        <v>72</v>
      </c>
      <c r="F23" s="4">
        <f t="shared" si="0"/>
        <v>16</v>
      </c>
      <c r="G23" s="32">
        <f>+VLOOKUP(B23,Individual!$B$4:$L$20,6,0)</f>
        <v>137</v>
      </c>
      <c r="H23" s="32">
        <f>+VLOOKUP(B23,Individual!$B$4:$L$20,7,0)</f>
        <v>120</v>
      </c>
      <c r="I23" s="32">
        <f>+VLOOKUP(B23,Individual!$B$4:$L$20,8,0)</f>
        <v>134</v>
      </c>
      <c r="J23" s="32">
        <f>+VLOOKUP(B23,Individual!$B$4:$L$20,9,0)</f>
        <v>131</v>
      </c>
      <c r="K23" s="32">
        <f>+VLOOKUP(B23,Individual!$B$4:$L$20,10,0)</f>
        <v>186</v>
      </c>
      <c r="L23" s="32">
        <f>+VLOOKUP(B23,Individual!$B$4:$L$20,11,0)</f>
        <v>156</v>
      </c>
      <c r="M23" s="32">
        <f>+VLOOKUP(B23,Duplas!$B$4:$L$19,6,0)</f>
        <v>143</v>
      </c>
      <c r="N23" s="32">
        <f>+VLOOKUP(B23,Duplas!$B$4:$L$19,7,0)</f>
        <v>121</v>
      </c>
      <c r="O23" s="32">
        <f>+VLOOKUP(B23,Duplas!$B$4:$L$19,8,0)</f>
        <v>149</v>
      </c>
      <c r="P23" s="32">
        <f>+VLOOKUP(B23,Duplas!$B$4:$L$19,9,0)</f>
        <v>140</v>
      </c>
      <c r="Q23" s="32">
        <f>+VLOOKUP(B23,Duplas!$B$4:$L$19,10,0)</f>
        <v>145</v>
      </c>
      <c r="R23" s="32">
        <f>+VLOOKUP(B23,Duplas!$B$4:$L$19,11,0)</f>
        <v>126</v>
      </c>
      <c r="S23" s="32">
        <f>+VLOOKUP(B23,Cuartas!$B$5:$J$19,6,0)</f>
        <v>166</v>
      </c>
      <c r="T23" s="32">
        <f>+VLOOKUP(B23,Cuartas!$B$5:$J$19,7,0)</f>
        <v>117</v>
      </c>
      <c r="U23" s="32">
        <f>+VLOOKUP(B23,Cuartas!$B$5:$J$19,8,0)</f>
        <v>180</v>
      </c>
      <c r="V23" s="32">
        <f>+VLOOKUP(B23,Cuartas!$B$5:$J$19,9,0)</f>
        <v>135</v>
      </c>
      <c r="W23" s="5">
        <f t="shared" si="1"/>
        <v>2286</v>
      </c>
      <c r="X23" s="271">
        <f t="shared" si="2"/>
        <v>142.875</v>
      </c>
      <c r="Y23" s="359"/>
    </row>
    <row r="24" spans="1:25" ht="16.5" customHeight="1">
      <c r="A24" s="41">
        <v>5</v>
      </c>
      <c r="B24" s="32" t="s">
        <v>169</v>
      </c>
      <c r="C24" s="32" t="s">
        <v>59</v>
      </c>
      <c r="D24" s="32"/>
      <c r="E24" s="32" t="s">
        <v>72</v>
      </c>
      <c r="F24" s="31">
        <f t="shared" si="0"/>
        <v>16</v>
      </c>
      <c r="G24" s="32">
        <f>+VLOOKUP(B24,Individual!$B$23:$L$38,6,0)</f>
        <v>195</v>
      </c>
      <c r="H24" s="32">
        <f>+VLOOKUP(B24,Individual!$B$23:$L$38,7,0)</f>
        <v>199</v>
      </c>
      <c r="I24" s="32">
        <f>+VLOOKUP(B24,Individual!$B$23:$L$38,8,0)</f>
        <v>233</v>
      </c>
      <c r="J24" s="32">
        <f>+VLOOKUP(B24,Individual!$B$23:$L$38,9,0)</f>
        <v>182</v>
      </c>
      <c r="K24" s="32">
        <f>+VLOOKUP(B24,Individual!$B$23:$L$38,10,0)</f>
        <v>187</v>
      </c>
      <c r="L24" s="32">
        <f>+VLOOKUP(B24,Individual!$B$23:$L$38,11,0)</f>
        <v>159</v>
      </c>
      <c r="M24" s="32">
        <f>+VLOOKUP(B24,Duplas!$B$23:$L$47,6,0)</f>
        <v>187</v>
      </c>
      <c r="N24" s="32">
        <f>+VLOOKUP(B24,Duplas!$B$23:$L$47,7,0)</f>
        <v>158</v>
      </c>
      <c r="O24" s="32">
        <f>+VLOOKUP(B24,Duplas!$B$23:$L$47,8,0)</f>
        <v>175</v>
      </c>
      <c r="P24" s="32">
        <f>+VLOOKUP(B24,Duplas!$B$23:$L$47,9,0)</f>
        <v>213</v>
      </c>
      <c r="Q24" s="32">
        <f>+VLOOKUP(B24,Duplas!$B$23:$L$47,10,0)</f>
        <v>190</v>
      </c>
      <c r="R24" s="32">
        <f>+VLOOKUP(B24,Duplas!$B$23:$L$47,11,0)</f>
        <v>126</v>
      </c>
      <c r="S24" s="32">
        <f>+VLOOKUP(B24,Cuartas!$B$23:$J$38,6,0)</f>
        <v>192</v>
      </c>
      <c r="T24" s="32">
        <f>+VLOOKUP(B24,Cuartas!$B$23:$J$38,7,0)</f>
        <v>213</v>
      </c>
      <c r="U24" s="32">
        <f>+VLOOKUP(B24,Cuartas!$B$23:$J$38,8,0)</f>
        <v>169</v>
      </c>
      <c r="V24" s="32">
        <f>+VLOOKUP(B24,Cuartas!$B$23:$J$38,9,0)</f>
        <v>171</v>
      </c>
      <c r="W24" s="32">
        <f t="shared" si="1"/>
        <v>2949</v>
      </c>
      <c r="X24" s="281">
        <f t="shared" si="2"/>
        <v>184.3125</v>
      </c>
      <c r="Y24" s="359"/>
    </row>
    <row r="25" spans="1:25" ht="16.5" customHeight="1">
      <c r="A25" s="41">
        <v>6</v>
      </c>
      <c r="B25" s="32" t="s">
        <v>101</v>
      </c>
      <c r="C25" s="32" t="s">
        <v>9</v>
      </c>
      <c r="D25" s="32"/>
      <c r="E25" s="32" t="s">
        <v>72</v>
      </c>
      <c r="F25" s="31">
        <f t="shared" si="0"/>
        <v>16</v>
      </c>
      <c r="G25" s="32">
        <f>+VLOOKUP(B25,Individual!$B$23:$L$38,6,0)</f>
        <v>180</v>
      </c>
      <c r="H25" s="32">
        <f>+VLOOKUP(B25,Individual!$B$23:$L$38,7,0)</f>
        <v>177</v>
      </c>
      <c r="I25" s="32">
        <f>+VLOOKUP(B25,Individual!$B$23:$L$38,8,0)</f>
        <v>182</v>
      </c>
      <c r="J25" s="32">
        <f>+VLOOKUP(B25,Individual!$B$23:$L$38,9,0)</f>
        <v>190</v>
      </c>
      <c r="K25" s="32">
        <f>+VLOOKUP(B25,Individual!$B$23:$L$38,10,0)</f>
        <v>211</v>
      </c>
      <c r="L25" s="32">
        <f>+VLOOKUP(B25,Individual!$B$23:$L$38,11,0)</f>
        <v>204</v>
      </c>
      <c r="M25" s="32">
        <f>+VLOOKUP(B25,Duplas!$B$23:$L$47,6,0)</f>
        <v>180</v>
      </c>
      <c r="N25" s="32">
        <f>+VLOOKUP(B25,Duplas!$B$23:$L$47,7,0)</f>
        <v>157</v>
      </c>
      <c r="O25" s="32">
        <f>+VLOOKUP(B25,Duplas!$B$23:$L$47,8,0)</f>
        <v>148</v>
      </c>
      <c r="P25" s="32">
        <f>+VLOOKUP(B25,Duplas!$B$23:$L$47,9,0)</f>
        <v>183</v>
      </c>
      <c r="Q25" s="32">
        <f>+VLOOKUP(B25,Duplas!$B$23:$L$47,10,0)</f>
        <v>201</v>
      </c>
      <c r="R25" s="32">
        <f>+VLOOKUP(B25,Duplas!$B$23:$L$47,11,0)</f>
        <v>185</v>
      </c>
      <c r="S25" s="32">
        <f>+VLOOKUP(B25,Cuartas!$B$23:$J$38,6,0)</f>
        <v>225</v>
      </c>
      <c r="T25" s="32">
        <f>+VLOOKUP(B25,Cuartas!$B$23:$J$38,7,0)</f>
        <v>179</v>
      </c>
      <c r="U25" s="32">
        <f>+VLOOKUP(B25,Cuartas!$B$23:$J$38,8,0)</f>
        <v>167</v>
      </c>
      <c r="V25" s="32">
        <f>+VLOOKUP(B25,Cuartas!$B$23:$J$38,9,0)</f>
        <v>161</v>
      </c>
      <c r="W25" s="32">
        <f t="shared" si="1"/>
        <v>2930</v>
      </c>
      <c r="X25" s="281">
        <f t="shared" si="2"/>
        <v>183.125</v>
      </c>
      <c r="Y25" s="359"/>
    </row>
    <row r="26" spans="1:25" ht="16.5" customHeight="1">
      <c r="A26" s="41">
        <v>7</v>
      </c>
      <c r="B26" s="32" t="s">
        <v>179</v>
      </c>
      <c r="C26" s="32" t="s">
        <v>100</v>
      </c>
      <c r="D26" s="32"/>
      <c r="E26" s="32" t="s">
        <v>72</v>
      </c>
      <c r="F26" s="31">
        <f t="shared" si="0"/>
        <v>16</v>
      </c>
      <c r="G26" s="32">
        <f>+VLOOKUP(B26,Individual!$B$23:$L$38,6,0)</f>
        <v>167</v>
      </c>
      <c r="H26" s="32">
        <f>+VLOOKUP(B26,Individual!$B$23:$L$38,7,0)</f>
        <v>183</v>
      </c>
      <c r="I26" s="32">
        <f>+VLOOKUP(B26,Individual!$B$23:$L$38,8,0)</f>
        <v>155</v>
      </c>
      <c r="J26" s="32">
        <f>+VLOOKUP(B26,Individual!$B$23:$L$38,9,0)</f>
        <v>209</v>
      </c>
      <c r="K26" s="32">
        <f>+VLOOKUP(B26,Individual!$B$23:$L$38,10,0)</f>
        <v>150</v>
      </c>
      <c r="L26" s="32">
        <f>+VLOOKUP(B26,Individual!$B$23:$L$38,11,0)</f>
        <v>203</v>
      </c>
      <c r="M26" s="32">
        <f>+VLOOKUP(B26,Duplas!$B$23:$L$47,6,0)</f>
        <v>172</v>
      </c>
      <c r="N26" s="32">
        <f>+VLOOKUP(B26,Duplas!$B$23:$L$47,7,0)</f>
        <v>157</v>
      </c>
      <c r="O26" s="32">
        <f>+VLOOKUP(B26,Duplas!$B$23:$L$47,8,0)</f>
        <v>195</v>
      </c>
      <c r="P26" s="32">
        <f>+VLOOKUP(B26,Duplas!$B$23:$L$47,9,0)</f>
        <v>205</v>
      </c>
      <c r="Q26" s="32">
        <f>+VLOOKUP(B26,Duplas!$B$23:$L$47,10,0)</f>
        <v>167</v>
      </c>
      <c r="R26" s="32">
        <f>+VLOOKUP(B26,Duplas!$B$23:$L$47,11,0)</f>
        <v>192</v>
      </c>
      <c r="S26" s="32">
        <f>+VLOOKUP(B26,Cuartas!$B$23:$J$38,6,0)</f>
        <v>180</v>
      </c>
      <c r="T26" s="32">
        <f>+VLOOKUP(B26,Cuartas!$B$23:$J$38,7,0)</f>
        <v>158</v>
      </c>
      <c r="U26" s="32">
        <f>+VLOOKUP(B26,Cuartas!$B$23:$J$38,8,0)</f>
        <v>184</v>
      </c>
      <c r="V26" s="32">
        <f>+VLOOKUP(B26,Cuartas!$B$23:$J$38,9,0)</f>
        <v>197</v>
      </c>
      <c r="W26" s="32">
        <f t="shared" si="1"/>
        <v>2874</v>
      </c>
      <c r="X26" s="281">
        <f t="shared" si="2"/>
        <v>179.625</v>
      </c>
      <c r="Y26" s="359"/>
    </row>
    <row r="27" spans="1:25" ht="16.5" customHeight="1" thickBot="1">
      <c r="A27" s="41">
        <v>8</v>
      </c>
      <c r="B27" s="46" t="s">
        <v>96</v>
      </c>
      <c r="C27" s="46" t="s">
        <v>97</v>
      </c>
      <c r="D27" s="46"/>
      <c r="E27" s="46" t="s">
        <v>72</v>
      </c>
      <c r="F27" s="56">
        <f t="shared" si="0"/>
        <v>16</v>
      </c>
      <c r="G27" s="46">
        <f>+VLOOKUP(B27,Individual!$B$23:$L$38,6,0)</f>
        <v>227</v>
      </c>
      <c r="H27" s="46">
        <f>+VLOOKUP(B27,Individual!$B$23:$L$38,7,0)</f>
        <v>183</v>
      </c>
      <c r="I27" s="46">
        <f>+VLOOKUP(B27,Individual!$B$23:$L$38,8,0)</f>
        <v>154</v>
      </c>
      <c r="J27" s="46">
        <f>+VLOOKUP(B27,Individual!$B$23:$L$38,9,0)</f>
        <v>137</v>
      </c>
      <c r="K27" s="46">
        <f>+VLOOKUP(B27,Individual!$B$23:$L$38,10,0)</f>
        <v>169</v>
      </c>
      <c r="L27" s="46">
        <f>+VLOOKUP(B27,Individual!$B$23:$L$38,11,0)</f>
        <v>176</v>
      </c>
      <c r="M27" s="46">
        <f>+VLOOKUP(B27,Duplas!$B$23:$L$47,6,0)</f>
        <v>148</v>
      </c>
      <c r="N27" s="46">
        <f>+VLOOKUP(B27,Duplas!$B$23:$L$47,7,0)</f>
        <v>194</v>
      </c>
      <c r="O27" s="46">
        <f>+VLOOKUP(B27,Duplas!$B$23:$L$47,8,0)</f>
        <v>202</v>
      </c>
      <c r="P27" s="46">
        <f>+VLOOKUP(B27,Duplas!$B$23:$L$47,9,0)</f>
        <v>158</v>
      </c>
      <c r="Q27" s="46">
        <f>+VLOOKUP(B27,Duplas!$B$23:$L$47,10,0)</f>
        <v>177</v>
      </c>
      <c r="R27" s="46">
        <f>+VLOOKUP(B27,Duplas!$B$23:$L$47,11,0)</f>
        <v>148</v>
      </c>
      <c r="S27" s="46">
        <f>+VLOOKUP(B27,Cuartas!$B$23:$J$38,6,0)</f>
        <v>188</v>
      </c>
      <c r="T27" s="46">
        <f>+VLOOKUP(B27,Cuartas!$B$23:$J$38,7,0)</f>
        <v>189</v>
      </c>
      <c r="U27" s="46">
        <f>+VLOOKUP(B27,Cuartas!$B$23:$J$38,8,0)</f>
        <v>216</v>
      </c>
      <c r="V27" s="46">
        <f>+VLOOKUP(B27,Cuartas!$B$23:$J$38,9,0)</f>
        <v>203</v>
      </c>
      <c r="W27" s="46">
        <f t="shared" si="1"/>
        <v>2869</v>
      </c>
      <c r="X27" s="285">
        <f t="shared" si="2"/>
        <v>179.3125</v>
      </c>
      <c r="Y27" s="360">
        <f>+SUM(W20:W27)</f>
        <v>22256</v>
      </c>
    </row>
    <row r="28" spans="1:25" ht="16.5" customHeight="1">
      <c r="A28" s="123">
        <v>1</v>
      </c>
      <c r="B28" s="63" t="s">
        <v>8</v>
      </c>
      <c r="C28" s="63" t="s">
        <v>11</v>
      </c>
      <c r="D28" s="63" t="s">
        <v>12</v>
      </c>
      <c r="E28" s="63" t="s">
        <v>20</v>
      </c>
      <c r="F28" s="274">
        <f t="shared" si="0"/>
        <v>16</v>
      </c>
      <c r="G28" s="63">
        <f>+VLOOKUP(B28,Individual!$B$4:$L$20,6,0)</f>
        <v>194</v>
      </c>
      <c r="H28" s="63">
        <f>+VLOOKUP(B28,Individual!$B$4:$L$20,7,0)</f>
        <v>174</v>
      </c>
      <c r="I28" s="63">
        <f>+VLOOKUP(B28,Individual!$B$4:$L$20,8,0)</f>
        <v>183</v>
      </c>
      <c r="J28" s="63">
        <f>+VLOOKUP(B28,Individual!$B$4:$L$20,9,0)</f>
        <v>145</v>
      </c>
      <c r="K28" s="63">
        <f>+VLOOKUP(B28,Individual!$B$4:$L$20,10,0)</f>
        <v>137</v>
      </c>
      <c r="L28" s="63">
        <f>+VLOOKUP(B28,Individual!$B$4:$L$20,11,0)</f>
        <v>178</v>
      </c>
      <c r="M28" s="63">
        <f>+VLOOKUP(B28,Duplas!$B$4:$L$19,6,0)</f>
        <v>151</v>
      </c>
      <c r="N28" s="63">
        <f>+VLOOKUP(B28,Duplas!$B$4:$L$19,7,0)</f>
        <v>182</v>
      </c>
      <c r="O28" s="63">
        <f>+VLOOKUP(B28,Duplas!$B$4:$L$19,8,0)</f>
        <v>175</v>
      </c>
      <c r="P28" s="63">
        <f>+VLOOKUP(B28,Duplas!$B$4:$L$19,9,0)</f>
        <v>175</v>
      </c>
      <c r="Q28" s="63">
        <f>+VLOOKUP(B28,Duplas!$B$4:$L$19,10,0)</f>
        <v>159</v>
      </c>
      <c r="R28" s="63">
        <f>+VLOOKUP(B28,Duplas!$B$4:$L$19,11,0)</f>
        <v>163</v>
      </c>
      <c r="S28" s="63">
        <f>+VLOOKUP(B28,Cuartas!$B$5:$J$19,6,0)</f>
        <v>208</v>
      </c>
      <c r="T28" s="63">
        <f>+VLOOKUP(B28,Cuartas!$B$5:$J$19,7,0)</f>
        <v>157</v>
      </c>
      <c r="U28" s="63">
        <f>+VLOOKUP(B28,Cuartas!$B$5:$J$19,8,0)</f>
        <v>160</v>
      </c>
      <c r="V28" s="63">
        <f>+VLOOKUP(B28,Cuartas!$B$5:$J$19,9,0)</f>
        <v>173</v>
      </c>
      <c r="W28" s="21">
        <f t="shared" si="1"/>
        <v>2714</v>
      </c>
      <c r="X28" s="275">
        <f t="shared" si="2"/>
        <v>169.625</v>
      </c>
      <c r="Y28" s="358"/>
    </row>
    <row r="29" spans="1:25" ht="16.5" customHeight="1">
      <c r="A29" s="41">
        <v>2</v>
      </c>
      <c r="B29" s="32" t="s">
        <v>6</v>
      </c>
      <c r="C29" s="32" t="s">
        <v>3</v>
      </c>
      <c r="D29" s="32" t="s">
        <v>7</v>
      </c>
      <c r="E29" s="32" t="s">
        <v>20</v>
      </c>
      <c r="F29" s="4">
        <f t="shared" si="0"/>
        <v>16</v>
      </c>
      <c r="G29" s="32">
        <f>+VLOOKUP(B29,Individual!$B$4:$L$20,6,0)</f>
        <v>151</v>
      </c>
      <c r="H29" s="32">
        <f>+VLOOKUP(B29,Individual!$B$4:$L$20,7,0)</f>
        <v>125</v>
      </c>
      <c r="I29" s="32">
        <f>+VLOOKUP(B29,Individual!$B$4:$L$20,8,0)</f>
        <v>153</v>
      </c>
      <c r="J29" s="32">
        <f>+VLOOKUP(B29,Individual!$B$4:$L$20,9,0)</f>
        <v>144</v>
      </c>
      <c r="K29" s="32">
        <f>+VLOOKUP(B29,Individual!$B$4:$L$20,10,0)</f>
        <v>174</v>
      </c>
      <c r="L29" s="32">
        <f>+VLOOKUP(B29,Individual!$B$4:$L$20,11,0)</f>
        <v>141</v>
      </c>
      <c r="M29" s="32">
        <f>+VLOOKUP(B29,Duplas!$B$4:$L$19,6,0)</f>
        <v>136</v>
      </c>
      <c r="N29" s="32">
        <f>+VLOOKUP(B29,Duplas!$B$4:$L$19,7,0)</f>
        <v>159</v>
      </c>
      <c r="O29" s="32">
        <f>+VLOOKUP(B29,Duplas!$B$4:$L$19,8,0)</f>
        <v>198</v>
      </c>
      <c r="P29" s="32">
        <f>+VLOOKUP(B29,Duplas!$B$4:$L$19,9,0)</f>
        <v>160</v>
      </c>
      <c r="Q29" s="32">
        <f>+VLOOKUP(B29,Duplas!$B$4:$L$19,10,0)</f>
        <v>179</v>
      </c>
      <c r="R29" s="32">
        <f>+VLOOKUP(B29,Duplas!$B$4:$L$19,11,0)</f>
        <v>143</v>
      </c>
      <c r="S29" s="32">
        <f>+VLOOKUP(B29,Cuartas!$B$5:$J$19,6,0)</f>
        <v>173</v>
      </c>
      <c r="T29" s="32">
        <f>+VLOOKUP(B29,Cuartas!$B$5:$J$19,7,0)</f>
        <v>166</v>
      </c>
      <c r="U29" s="32">
        <f>+VLOOKUP(B29,Cuartas!$B$5:$J$19,8,0)</f>
        <v>171</v>
      </c>
      <c r="V29" s="32">
        <f>+VLOOKUP(B29,Cuartas!$B$5:$J$19,9,0)</f>
        <v>159</v>
      </c>
      <c r="W29" s="5">
        <f t="shared" si="1"/>
        <v>2532</v>
      </c>
      <c r="X29" s="271">
        <f t="shared" si="2"/>
        <v>158.25</v>
      </c>
      <c r="Y29" s="359"/>
    </row>
    <row r="30" spans="1:25" ht="16.5" customHeight="1">
      <c r="A30" s="41">
        <v>3</v>
      </c>
      <c r="B30" s="32" t="s">
        <v>182</v>
      </c>
      <c r="C30" s="32" t="s">
        <v>91</v>
      </c>
      <c r="D30" s="32" t="s">
        <v>90</v>
      </c>
      <c r="E30" s="32" t="s">
        <v>20</v>
      </c>
      <c r="F30" s="4">
        <f t="shared" si="0"/>
        <v>16</v>
      </c>
      <c r="G30" s="32">
        <f>+VLOOKUP(B30,Individual!$B$4:$L$20,6,0)</f>
        <v>155</v>
      </c>
      <c r="H30" s="32">
        <f>+VLOOKUP(B30,Individual!$B$4:$L$20,7,0)</f>
        <v>140</v>
      </c>
      <c r="I30" s="32">
        <f>+VLOOKUP(B30,Individual!$B$4:$L$20,8,0)</f>
        <v>180</v>
      </c>
      <c r="J30" s="32">
        <f>+VLOOKUP(B30,Individual!$B$4:$L$20,9,0)</f>
        <v>139</v>
      </c>
      <c r="K30" s="32">
        <f>+VLOOKUP(B30,Individual!$B$4:$L$20,10,0)</f>
        <v>133</v>
      </c>
      <c r="L30" s="32">
        <f>+VLOOKUP(B30,Individual!$B$4:$L$20,11,0)</f>
        <v>118</v>
      </c>
      <c r="M30" s="32">
        <f>+VLOOKUP(B30,Duplas!$B$4:$L$19,6,0)</f>
        <v>127</v>
      </c>
      <c r="N30" s="32">
        <f>+VLOOKUP(B30,Duplas!$B$4:$L$19,7,0)</f>
        <v>165</v>
      </c>
      <c r="O30" s="32">
        <f>+VLOOKUP(B30,Duplas!$B$4:$L$19,8,0)</f>
        <v>163</v>
      </c>
      <c r="P30" s="32">
        <f>+VLOOKUP(B30,Duplas!$B$4:$L$19,9,0)</f>
        <v>115</v>
      </c>
      <c r="Q30" s="32">
        <f>+VLOOKUP(B30,Duplas!$B$4:$L$19,10,0)</f>
        <v>128</v>
      </c>
      <c r="R30" s="32">
        <f>+VLOOKUP(B30,Duplas!$B$4:$L$19,11,0)</f>
        <v>116</v>
      </c>
      <c r="S30" s="32">
        <f>+VLOOKUP(B30,Cuartas!$B$5:$J$19,6,0)</f>
        <v>153</v>
      </c>
      <c r="T30" s="32">
        <f>+VLOOKUP(B30,Cuartas!$B$5:$J$19,7,0)</f>
        <v>123</v>
      </c>
      <c r="U30" s="32">
        <f>+VLOOKUP(B30,Cuartas!$B$5:$J$19,8,0)</f>
        <v>161</v>
      </c>
      <c r="V30" s="32">
        <f>+VLOOKUP(B30,Cuartas!$B$5:$J$19,9,0)</f>
        <v>146</v>
      </c>
      <c r="W30" s="5">
        <f t="shared" si="1"/>
        <v>2262</v>
      </c>
      <c r="X30" s="271">
        <f t="shared" si="2"/>
        <v>141.375</v>
      </c>
      <c r="Y30" s="359"/>
    </row>
    <row r="31" spans="1:25" ht="16.5" customHeight="1">
      <c r="A31" s="41">
        <v>4</v>
      </c>
      <c r="B31" s="32" t="s">
        <v>178</v>
      </c>
      <c r="C31" s="32" t="s">
        <v>173</v>
      </c>
      <c r="D31" s="32" t="s">
        <v>90</v>
      </c>
      <c r="E31" s="32" t="s">
        <v>20</v>
      </c>
      <c r="F31" s="4">
        <f t="shared" si="0"/>
        <v>10</v>
      </c>
      <c r="G31" s="282">
        <f>+VLOOKUP(B31,Individual!$B$4:$L$20,6,0)</f>
        <v>0</v>
      </c>
      <c r="H31" s="32">
        <f>+VLOOKUP(B31,Individual!$B$4:$L$20,7,0)</f>
        <v>0</v>
      </c>
      <c r="I31" s="32">
        <f>+VLOOKUP(B31,Individual!$B$4:$L$20,8,0)</f>
        <v>0</v>
      </c>
      <c r="J31" s="32">
        <f>+VLOOKUP(B31,Individual!$B$4:$L$20,9,0)</f>
        <v>0</v>
      </c>
      <c r="K31" s="32">
        <f>+VLOOKUP(B31,Individual!$B$4:$L$20,10,0)</f>
        <v>0</v>
      </c>
      <c r="L31" s="32">
        <f>+VLOOKUP(B31,Individual!$B$4:$L$20,11,0)</f>
        <v>0</v>
      </c>
      <c r="M31" s="32">
        <f>+VLOOKUP(B31,Duplas!$B$4:$L$19,6,0)</f>
        <v>167</v>
      </c>
      <c r="N31" s="32">
        <f>+VLOOKUP(B31,Duplas!$B$4:$L$19,7,0)</f>
        <v>151</v>
      </c>
      <c r="O31" s="32">
        <f>+VLOOKUP(B31,Duplas!$B$4:$L$19,8,0)</f>
        <v>167</v>
      </c>
      <c r="P31" s="32">
        <f>+VLOOKUP(B31,Duplas!$B$4:$L$19,9,0)</f>
        <v>173</v>
      </c>
      <c r="Q31" s="32">
        <f>+VLOOKUP(B31,Duplas!$B$4:$L$19,10,0)</f>
        <v>180</v>
      </c>
      <c r="R31" s="32">
        <f>+VLOOKUP(B31,Duplas!$B$4:$L$19,11,0)</f>
        <v>157</v>
      </c>
      <c r="S31" s="32">
        <f>+VLOOKUP(B31,Cuartas!$B$5:$J$19,6,0)</f>
        <v>170</v>
      </c>
      <c r="T31" s="32">
        <f>+VLOOKUP(B31,Cuartas!$B$5:$J$19,7,0)</f>
        <v>132</v>
      </c>
      <c r="U31" s="32">
        <f>+VLOOKUP(B31,Cuartas!$B$5:$J$19,8,0)</f>
        <v>183</v>
      </c>
      <c r="V31" s="32">
        <f>+VLOOKUP(B31,Cuartas!$B$5:$J$19,9,0)</f>
        <v>166</v>
      </c>
      <c r="W31" s="283">
        <f t="shared" si="1"/>
        <v>1646</v>
      </c>
      <c r="X31" s="284">
        <f t="shared" si="2"/>
        <v>164.6</v>
      </c>
      <c r="Y31" s="359"/>
    </row>
    <row r="32" spans="1:25" ht="16.5" customHeight="1">
      <c r="A32" s="41">
        <v>5</v>
      </c>
      <c r="B32" s="32" t="s">
        <v>14</v>
      </c>
      <c r="C32" s="32" t="s">
        <v>16</v>
      </c>
      <c r="D32" s="32" t="s">
        <v>17</v>
      </c>
      <c r="E32" s="32" t="s">
        <v>20</v>
      </c>
      <c r="F32" s="31">
        <f t="shared" si="0"/>
        <v>16</v>
      </c>
      <c r="G32" s="32">
        <f>+VLOOKUP(B32,Individual!$B$23:$L$38,6,0)</f>
        <v>192</v>
      </c>
      <c r="H32" s="32">
        <f>+VLOOKUP(B32,Individual!$B$23:$L$38,7,0)</f>
        <v>152</v>
      </c>
      <c r="I32" s="32">
        <f>+VLOOKUP(B32,Individual!$B$23:$L$38,8,0)</f>
        <v>194</v>
      </c>
      <c r="J32" s="32">
        <f>+VLOOKUP(B32,Individual!$B$23:$L$38,9,0)</f>
        <v>176</v>
      </c>
      <c r="K32" s="32">
        <f>+VLOOKUP(B32,Individual!$B$23:$L$38,10,0)</f>
        <v>192</v>
      </c>
      <c r="L32" s="32">
        <f>+VLOOKUP(B32,Individual!$B$23:$L$38,11,0)</f>
        <v>171</v>
      </c>
      <c r="M32" s="32">
        <f>+VLOOKUP(B32,Duplas!$B$23:$L$47,6,0)</f>
        <v>203</v>
      </c>
      <c r="N32" s="32">
        <f>+VLOOKUP(B32,Duplas!$B$23:$L$47,7,0)</f>
        <v>172</v>
      </c>
      <c r="O32" s="32">
        <f>+VLOOKUP(B32,Duplas!$B$23:$L$47,8,0)</f>
        <v>168</v>
      </c>
      <c r="P32" s="32">
        <f>+VLOOKUP(B32,Duplas!$B$23:$L$47,9,0)</f>
        <v>208</v>
      </c>
      <c r="Q32" s="32">
        <f>+VLOOKUP(B32,Duplas!$B$23:$L$47,10,0)</f>
        <v>171</v>
      </c>
      <c r="R32" s="32">
        <f>+VLOOKUP(B32,Duplas!$B$23:$L$47,11,0)</f>
        <v>172</v>
      </c>
      <c r="S32" s="32">
        <f>+VLOOKUP(B32,Cuartas!$B$23:$J$38,6,0)</f>
        <v>210</v>
      </c>
      <c r="T32" s="32">
        <f>+VLOOKUP(B32,Cuartas!$B$23:$J$38,7,0)</f>
        <v>178</v>
      </c>
      <c r="U32" s="32">
        <f>+VLOOKUP(B32,Cuartas!$B$23:$J$38,8,0)</f>
        <v>225</v>
      </c>
      <c r="V32" s="32">
        <f>+VLOOKUP(B32,Cuartas!$B$23:$J$38,9,0)</f>
        <v>221</v>
      </c>
      <c r="W32" s="32">
        <f t="shared" si="1"/>
        <v>3005</v>
      </c>
      <c r="X32" s="281">
        <f t="shared" si="2"/>
        <v>187.8125</v>
      </c>
      <c r="Y32" s="359"/>
    </row>
    <row r="33" spans="1:25" ht="16.5" customHeight="1">
      <c r="A33" s="41">
        <v>6</v>
      </c>
      <c r="B33" s="32" t="s">
        <v>111</v>
      </c>
      <c r="C33" s="32" t="s">
        <v>112</v>
      </c>
      <c r="D33" s="32" t="s">
        <v>113</v>
      </c>
      <c r="E33" s="32" t="s">
        <v>20</v>
      </c>
      <c r="F33" s="31">
        <f t="shared" si="0"/>
        <v>16</v>
      </c>
      <c r="G33" s="32">
        <f>+VLOOKUP(B33,Individual!$B$23:$L$38,6,0)</f>
        <v>178</v>
      </c>
      <c r="H33" s="32">
        <f>+VLOOKUP(B33,Individual!$B$23:$L$38,7,0)</f>
        <v>164</v>
      </c>
      <c r="I33" s="32">
        <f>+VLOOKUP(B33,Individual!$B$23:$L$38,8,0)</f>
        <v>145</v>
      </c>
      <c r="J33" s="32">
        <f>+VLOOKUP(B33,Individual!$B$23:$L$38,9,0)</f>
        <v>219</v>
      </c>
      <c r="K33" s="32">
        <f>+VLOOKUP(B33,Individual!$B$23:$L$38,10,0)</f>
        <v>168</v>
      </c>
      <c r="L33" s="32">
        <f>+VLOOKUP(B33,Individual!$B$23:$L$38,11,0)</f>
        <v>157</v>
      </c>
      <c r="M33" s="32">
        <f>+VLOOKUP(B33,Duplas!$B$23:$L$47,6,0)</f>
        <v>188</v>
      </c>
      <c r="N33" s="32">
        <f>+VLOOKUP(B33,Duplas!$B$23:$L$47,7,0)</f>
        <v>172</v>
      </c>
      <c r="O33" s="32">
        <f>+VLOOKUP(B33,Duplas!$B$23:$L$47,8,0)</f>
        <v>169</v>
      </c>
      <c r="P33" s="32">
        <f>+VLOOKUP(B33,Duplas!$B$23:$L$47,9,0)</f>
        <v>143</v>
      </c>
      <c r="Q33" s="32">
        <f>+VLOOKUP(B33,Duplas!$B$23:$L$47,10,0)</f>
        <v>163</v>
      </c>
      <c r="R33" s="32">
        <f>+VLOOKUP(B33,Duplas!$B$23:$L$47,11,0)</f>
        <v>224</v>
      </c>
      <c r="S33" s="32">
        <f>+VLOOKUP(B33,Cuartas!$B$23:$J$38,6,0)</f>
        <v>189</v>
      </c>
      <c r="T33" s="32">
        <f>+VLOOKUP(B33,Cuartas!$B$23:$J$38,7,0)</f>
        <v>146</v>
      </c>
      <c r="U33" s="32">
        <f>+VLOOKUP(B33,Cuartas!$B$23:$J$38,8,0)</f>
        <v>211</v>
      </c>
      <c r="V33" s="32">
        <f>+VLOOKUP(B33,Cuartas!$B$23:$J$38,9,0)</f>
        <v>223</v>
      </c>
      <c r="W33" s="32">
        <f t="shared" si="1"/>
        <v>2859</v>
      </c>
      <c r="X33" s="281">
        <f t="shared" si="2"/>
        <v>178.6875</v>
      </c>
      <c r="Y33" s="359"/>
    </row>
    <row r="34" spans="1:25" ht="16.5" customHeight="1">
      <c r="A34" s="41">
        <v>7</v>
      </c>
      <c r="B34" s="32" t="s">
        <v>15</v>
      </c>
      <c r="C34" s="32" t="s">
        <v>18</v>
      </c>
      <c r="D34" s="32" t="s">
        <v>19</v>
      </c>
      <c r="E34" s="32" t="s">
        <v>20</v>
      </c>
      <c r="F34" s="31">
        <f t="shared" si="0"/>
        <v>16</v>
      </c>
      <c r="G34" s="32">
        <f>+VLOOKUP(B34,Individual!$B$23:$L$38,6,0)</f>
        <v>155</v>
      </c>
      <c r="H34" s="32">
        <f>+VLOOKUP(B34,Individual!$B$23:$L$38,7,0)</f>
        <v>165</v>
      </c>
      <c r="I34" s="32">
        <f>+VLOOKUP(B34,Individual!$B$23:$L$38,8,0)</f>
        <v>174</v>
      </c>
      <c r="J34" s="32">
        <f>+VLOOKUP(B34,Individual!$B$23:$L$38,9,0)</f>
        <v>188</v>
      </c>
      <c r="K34" s="32">
        <f>+VLOOKUP(B34,Individual!$B$23:$L$38,10,0)</f>
        <v>164</v>
      </c>
      <c r="L34" s="32">
        <f>+VLOOKUP(B34,Individual!$B$23:$L$38,11,0)</f>
        <v>175</v>
      </c>
      <c r="M34" s="32">
        <f>+VLOOKUP(B34,Duplas!$B$23:$L$47,6,0)</f>
        <v>178</v>
      </c>
      <c r="N34" s="32">
        <f>+VLOOKUP(B34,Duplas!$B$23:$L$47,7,0)</f>
        <v>185</v>
      </c>
      <c r="O34" s="32">
        <f>+VLOOKUP(B34,Duplas!$B$23:$L$47,8,0)</f>
        <v>191</v>
      </c>
      <c r="P34" s="32">
        <f>+VLOOKUP(B34,Duplas!$B$23:$L$47,9,0)</f>
        <v>163</v>
      </c>
      <c r="Q34" s="32">
        <f>+VLOOKUP(B34,Duplas!$B$23:$L$47,10,0)</f>
        <v>199</v>
      </c>
      <c r="R34" s="32">
        <f>+VLOOKUP(B34,Duplas!$B$23:$L$47,11,0)</f>
        <v>150</v>
      </c>
      <c r="S34" s="32">
        <f>+VLOOKUP(B34,Cuartas!$B$23:$J$38,6,0)</f>
        <v>204</v>
      </c>
      <c r="T34" s="32">
        <f>+VLOOKUP(B34,Cuartas!$B$23:$J$38,7,0)</f>
        <v>161</v>
      </c>
      <c r="U34" s="32">
        <f>+VLOOKUP(B34,Cuartas!$B$23:$J$38,8,0)</f>
        <v>170</v>
      </c>
      <c r="V34" s="32">
        <f>+VLOOKUP(B34,Cuartas!$B$23:$J$38,9,0)</f>
        <v>170</v>
      </c>
      <c r="W34" s="32">
        <f t="shared" si="1"/>
        <v>2792</v>
      </c>
      <c r="X34" s="281">
        <f t="shared" si="2"/>
        <v>174.5</v>
      </c>
      <c r="Y34" s="359"/>
    </row>
    <row r="35" spans="1:25" ht="16.5" customHeight="1" thickBot="1">
      <c r="A35" s="41">
        <v>8</v>
      </c>
      <c r="B35" s="46" t="s">
        <v>180</v>
      </c>
      <c r="C35" s="46" t="s">
        <v>102</v>
      </c>
      <c r="D35" s="46" t="s">
        <v>114</v>
      </c>
      <c r="E35" s="46" t="s">
        <v>20</v>
      </c>
      <c r="F35" s="56">
        <f t="shared" si="0"/>
        <v>16</v>
      </c>
      <c r="G35" s="46">
        <f>+VLOOKUP(B35,Individual!$B$23:$L$38,6,0)</f>
        <v>142</v>
      </c>
      <c r="H35" s="46">
        <f>+VLOOKUP(B35,Individual!$B$23:$L$38,7,0)</f>
        <v>147</v>
      </c>
      <c r="I35" s="46">
        <f>+VLOOKUP(B35,Individual!$B$23:$L$38,8,0)</f>
        <v>135</v>
      </c>
      <c r="J35" s="46">
        <f>+VLOOKUP(B35,Individual!$B$23:$L$38,9,0)</f>
        <v>154</v>
      </c>
      <c r="K35" s="46">
        <f>+VLOOKUP(B35,Individual!$B$23:$L$38,10,0)</f>
        <v>201</v>
      </c>
      <c r="L35" s="46">
        <f>+VLOOKUP(B35,Individual!$B$23:$L$38,11,0)</f>
        <v>137</v>
      </c>
      <c r="M35" s="46">
        <f>+VLOOKUP(B35,Duplas!$B$23:$L$47,6,0)</f>
        <v>146</v>
      </c>
      <c r="N35" s="46">
        <f>+VLOOKUP(B35,Duplas!$B$23:$L$47,7,0)</f>
        <v>143</v>
      </c>
      <c r="O35" s="46">
        <f>+VLOOKUP(B35,Duplas!$B$23:$L$47,8,0)</f>
        <v>157</v>
      </c>
      <c r="P35" s="46">
        <f>+VLOOKUP(B35,Duplas!$B$23:$L$47,9,0)</f>
        <v>139</v>
      </c>
      <c r="Q35" s="46">
        <f>+VLOOKUP(B35,Duplas!$B$23:$L$47,10,0)</f>
        <v>180</v>
      </c>
      <c r="R35" s="46">
        <f>+VLOOKUP(B35,Duplas!$B$23:$L$47,11,0)</f>
        <v>192</v>
      </c>
      <c r="S35" s="46">
        <f>+VLOOKUP(B35,Cuartas!$B$23:$J$38,6,0)</f>
        <v>136</v>
      </c>
      <c r="T35" s="46">
        <f>+VLOOKUP(B35,Cuartas!$B$23:$J$38,7,0)</f>
        <v>167</v>
      </c>
      <c r="U35" s="46">
        <f>+VLOOKUP(B35,Cuartas!$B$23:$J$38,8,0)</f>
        <v>177</v>
      </c>
      <c r="V35" s="46">
        <f>+VLOOKUP(B35,Cuartas!$B$23:$J$38,9,0)</f>
        <v>187</v>
      </c>
      <c r="W35" s="46">
        <f t="shared" si="1"/>
        <v>2540</v>
      </c>
      <c r="X35" s="285">
        <f t="shared" si="2"/>
        <v>158.75</v>
      </c>
      <c r="Y35" s="360">
        <f>+SUM(W28:W35)</f>
        <v>20350</v>
      </c>
    </row>
    <row r="36" spans="1:25" ht="16.5" customHeight="1"/>
  </sheetData>
  <sortState ref="B4:X35">
    <sortCondition ref="E4:E35"/>
  </sortState>
  <mergeCells count="4">
    <mergeCell ref="B1:X1"/>
    <mergeCell ref="G2:L2"/>
    <mergeCell ref="M2:R2"/>
    <mergeCell ref="S2:V2"/>
  </mergeCells>
  <conditionalFormatting sqref="G4:V19">
    <cfRule type="cellIs" dxfId="0" priority="2" operator="greaterThan">
      <formula>250</formula>
    </cfRule>
  </conditionalFormatting>
  <conditionalFormatting sqref="G20:V35">
    <cfRule type="cellIs" dxfId="5" priority="1" operator="greaterThan">
      <formula>255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DAMAS ELITE</vt:lpstr>
      <vt:lpstr>VARONES ELITE</vt:lpstr>
      <vt:lpstr>JUVENILES</vt:lpstr>
      <vt:lpstr>Individual</vt:lpstr>
      <vt:lpstr>Duplas</vt:lpstr>
      <vt:lpstr>Cuartas</vt:lpstr>
      <vt:lpstr>Equipos</vt:lpstr>
      <vt:lpstr>JUGADORES</vt:lpstr>
      <vt:lpstr>Adultos</vt:lpstr>
      <vt:lpstr>Juv</vt:lpstr>
      <vt:lpstr>Duplas!Área_de_impresión</vt:lpstr>
      <vt:lpstr>Individual!Área_de_impresión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Antonio Diaz</cp:lastModifiedBy>
  <cp:lastPrinted>2016-11-15T22:44:50Z</cp:lastPrinted>
  <dcterms:created xsi:type="dcterms:W3CDTF">2016-11-03T19:36:48Z</dcterms:created>
  <dcterms:modified xsi:type="dcterms:W3CDTF">2016-11-16T21:57:17Z</dcterms:modified>
</cp:coreProperties>
</file>